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istinguished Professorships\Website Info\"/>
    </mc:Choice>
  </mc:AlternateContent>
  <xr:revisionPtr revIDLastSave="0" documentId="8_{AA07F112-845C-447A-9672-AB26778A98A1}" xr6:coauthVersionLast="47" xr6:coauthVersionMax="47" xr10:uidLastSave="{00000000-0000-0000-0000-000000000000}"/>
  <bookViews>
    <workbookView xWindow="-108" yWindow="-108" windowWidth="23256" windowHeight="12576" xr2:uid="{3B0BDF83-95E5-4C0B-957D-6A69B0F595B6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1" l="1"/>
  <c r="J39" i="1"/>
  <c r="I39" i="1"/>
  <c r="K38" i="1" l="1"/>
  <c r="J38" i="1"/>
  <c r="I38" i="1"/>
  <c r="H38" i="1"/>
  <c r="G38" i="1"/>
  <c r="F38" i="1"/>
  <c r="E38" i="1"/>
  <c r="D38" i="1"/>
  <c r="K37" i="1"/>
  <c r="J37" i="1"/>
  <c r="I37" i="1"/>
  <c r="H37" i="1"/>
  <c r="G37" i="1"/>
  <c r="F37" i="1"/>
  <c r="E37" i="1"/>
  <c r="D37" i="1"/>
  <c r="C37" i="1"/>
  <c r="K36" i="1"/>
  <c r="J36" i="1"/>
  <c r="I36" i="1"/>
  <c r="H36" i="1"/>
  <c r="F36" i="1"/>
  <c r="E36" i="1"/>
  <c r="D36" i="1"/>
  <c r="C36" i="1"/>
  <c r="K35" i="1"/>
  <c r="J35" i="1"/>
  <c r="I35" i="1"/>
  <c r="H35" i="1"/>
  <c r="G35" i="1"/>
  <c r="F35" i="1"/>
  <c r="E35" i="1"/>
  <c r="D35" i="1"/>
  <c r="C35" i="1"/>
  <c r="K34" i="1"/>
  <c r="J34" i="1"/>
  <c r="I34" i="1"/>
  <c r="H34" i="1"/>
  <c r="G34" i="1"/>
  <c r="F34" i="1"/>
  <c r="E34" i="1"/>
  <c r="D34" i="1"/>
  <c r="C34" i="1"/>
  <c r="K33" i="1"/>
  <c r="J33" i="1"/>
  <c r="I33" i="1"/>
  <c r="H33" i="1"/>
  <c r="F33" i="1"/>
  <c r="E33" i="1"/>
  <c r="D33" i="1"/>
  <c r="C33" i="1"/>
  <c r="K32" i="1"/>
  <c r="J32" i="1"/>
  <c r="I32" i="1"/>
  <c r="H32" i="1"/>
  <c r="F32" i="1"/>
  <c r="E32" i="1"/>
  <c r="D32" i="1"/>
  <c r="C32" i="1"/>
  <c r="K31" i="1"/>
  <c r="J31" i="1"/>
  <c r="I31" i="1"/>
  <c r="H31" i="1"/>
  <c r="G31" i="1"/>
  <c r="F31" i="1"/>
  <c r="E31" i="1"/>
  <c r="D31" i="1"/>
  <c r="C31" i="1"/>
  <c r="K30" i="1"/>
  <c r="J30" i="1"/>
  <c r="I30" i="1"/>
  <c r="H30" i="1"/>
  <c r="G30" i="1"/>
  <c r="F30" i="1"/>
  <c r="E30" i="1"/>
  <c r="D30" i="1"/>
  <c r="C30" i="1"/>
  <c r="K29" i="1"/>
  <c r="J29" i="1"/>
  <c r="I29" i="1"/>
  <c r="H29" i="1"/>
  <c r="F29" i="1"/>
  <c r="E29" i="1"/>
  <c r="D29" i="1"/>
  <c r="C29" i="1"/>
  <c r="K28" i="1"/>
  <c r="J28" i="1"/>
  <c r="I28" i="1"/>
  <c r="H28" i="1"/>
  <c r="F28" i="1"/>
  <c r="E28" i="1"/>
  <c r="D28" i="1"/>
  <c r="C28" i="1"/>
  <c r="K27" i="1"/>
  <c r="J27" i="1"/>
  <c r="I27" i="1"/>
  <c r="F27" i="1"/>
  <c r="E27" i="1"/>
  <c r="D27" i="1"/>
  <c r="C27" i="1"/>
  <c r="K26" i="1"/>
  <c r="J26" i="1"/>
  <c r="I26" i="1"/>
  <c r="H26" i="1"/>
  <c r="F26" i="1"/>
  <c r="E26" i="1"/>
  <c r="D26" i="1"/>
  <c r="C26" i="1"/>
  <c r="I25" i="1"/>
  <c r="H25" i="1"/>
  <c r="K24" i="1"/>
  <c r="J24" i="1"/>
  <c r="I24" i="1"/>
  <c r="H24" i="1"/>
  <c r="G24" i="1"/>
  <c r="F24" i="1"/>
  <c r="E24" i="1"/>
  <c r="D24" i="1"/>
  <c r="C24" i="1"/>
  <c r="K23" i="1"/>
  <c r="J23" i="1"/>
  <c r="I23" i="1"/>
  <c r="H23" i="1"/>
  <c r="G23" i="1"/>
  <c r="F23" i="1"/>
  <c r="E23" i="1"/>
  <c r="D23" i="1"/>
  <c r="C23" i="1"/>
  <c r="K22" i="1"/>
  <c r="J22" i="1"/>
  <c r="I22" i="1"/>
  <c r="H22" i="1"/>
  <c r="F22" i="1"/>
  <c r="E22" i="1"/>
  <c r="D22" i="1"/>
  <c r="C22" i="1"/>
  <c r="I20" i="1"/>
  <c r="F20" i="1"/>
  <c r="E20" i="1"/>
  <c r="K19" i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17" i="1"/>
  <c r="J17" i="1"/>
  <c r="I17" i="1"/>
  <c r="H17" i="1"/>
  <c r="G17" i="1"/>
  <c r="F17" i="1"/>
  <c r="E17" i="1"/>
  <c r="D17" i="1"/>
  <c r="C17" i="1"/>
  <c r="K16" i="1"/>
  <c r="J16" i="1"/>
  <c r="I16" i="1"/>
  <c r="H16" i="1"/>
  <c r="G16" i="1"/>
  <c r="F16" i="1"/>
  <c r="E16" i="1"/>
  <c r="D16" i="1"/>
  <c r="C16" i="1"/>
  <c r="K15" i="1"/>
  <c r="J15" i="1"/>
  <c r="I15" i="1"/>
  <c r="H15" i="1"/>
  <c r="F15" i="1"/>
  <c r="E15" i="1"/>
  <c r="D15" i="1"/>
  <c r="C15" i="1"/>
  <c r="K14" i="1"/>
  <c r="J14" i="1"/>
  <c r="I14" i="1"/>
  <c r="H14" i="1"/>
  <c r="F14" i="1"/>
  <c r="E14" i="1"/>
  <c r="D14" i="1"/>
  <c r="C14" i="1"/>
  <c r="K13" i="1"/>
  <c r="J13" i="1"/>
  <c r="I13" i="1"/>
  <c r="H13" i="1"/>
  <c r="G13" i="1"/>
  <c r="F13" i="1"/>
  <c r="E13" i="1"/>
  <c r="D13" i="1"/>
  <c r="C13" i="1"/>
  <c r="K12" i="1"/>
  <c r="J12" i="1"/>
  <c r="I12" i="1"/>
  <c r="H12" i="1"/>
  <c r="G12" i="1"/>
  <c r="F12" i="1"/>
  <c r="E12" i="1"/>
  <c r="D12" i="1"/>
  <c r="C12" i="1"/>
  <c r="K11" i="1"/>
  <c r="J11" i="1"/>
  <c r="I11" i="1"/>
  <c r="H11" i="1"/>
  <c r="G11" i="1"/>
  <c r="F11" i="1"/>
  <c r="E11" i="1"/>
  <c r="D11" i="1"/>
  <c r="C11" i="1"/>
  <c r="K10" i="1"/>
  <c r="J10" i="1"/>
  <c r="I10" i="1"/>
  <c r="H10" i="1"/>
  <c r="G10" i="1"/>
  <c r="F10" i="1"/>
  <c r="E10" i="1"/>
  <c r="D10" i="1"/>
  <c r="C10" i="1"/>
  <c r="K9" i="1"/>
  <c r="J9" i="1"/>
  <c r="I9" i="1"/>
  <c r="H9" i="1"/>
  <c r="G9" i="1"/>
  <c r="F9" i="1"/>
  <c r="E9" i="1"/>
  <c r="D9" i="1"/>
  <c r="C9" i="1"/>
  <c r="K8" i="1"/>
  <c r="J8" i="1"/>
  <c r="I8" i="1"/>
  <c r="H8" i="1"/>
  <c r="G8" i="1"/>
  <c r="F8" i="1"/>
  <c r="E8" i="1"/>
  <c r="D8" i="1"/>
  <c r="C8" i="1"/>
  <c r="K7" i="1"/>
  <c r="J7" i="1"/>
  <c r="I7" i="1"/>
  <c r="H7" i="1"/>
  <c r="F7" i="1"/>
  <c r="E7" i="1"/>
  <c r="D7" i="1"/>
  <c r="C7" i="1"/>
  <c r="K6" i="1"/>
  <c r="J6" i="1"/>
  <c r="I6" i="1"/>
  <c r="H6" i="1"/>
  <c r="F6" i="1"/>
  <c r="E6" i="1"/>
  <c r="D6" i="1"/>
  <c r="C6" i="1"/>
  <c r="F41" i="1" l="1"/>
  <c r="D41" i="1"/>
  <c r="E41" i="1"/>
</calcChain>
</file>

<file path=xl/sharedStrings.xml><?xml version="1.0" encoding="utf-8"?>
<sst xmlns="http://schemas.openxmlformats.org/spreadsheetml/2006/main" count="126" uniqueCount="123">
  <si>
    <t>Department</t>
  </si>
  <si>
    <t>Start &amp; End Date of Appointment</t>
  </si>
  <si>
    <t>Vacant</t>
  </si>
  <si>
    <t>James W. Chestnutt and David A. Bond DP in Entrepreneurship</t>
  </si>
  <si>
    <t>Taft Distinguished Professorship in Science Education</t>
  </si>
  <si>
    <t>COE - Rural Education</t>
  </si>
  <si>
    <t>Harriot Distinguished Professorship in Natural Sciences and Mathematics</t>
  </si>
  <si>
    <t>Harold C. Troxler Distinguished Professorship Fund</t>
  </si>
  <si>
    <t>David J. &amp; Virginia S. Whichard Dist. Prof. in the Humanities</t>
  </si>
  <si>
    <t>Nancy Darden Distinguished Professorship</t>
  </si>
  <si>
    <t xml:space="preserve">East Campus </t>
  </si>
  <si>
    <t>Distinguished Professorship</t>
  </si>
  <si>
    <t>Fund</t>
  </si>
  <si>
    <t>State Match</t>
  </si>
  <si>
    <t>Corpus (6C)</t>
  </si>
  <si>
    <t>Restricted Earnings (6R)</t>
  </si>
  <si>
    <t>Spendable Fund (2E)</t>
  </si>
  <si>
    <t>Distinguished Professor</t>
  </si>
  <si>
    <t>Spending Distribution Fall 2023</t>
  </si>
  <si>
    <t>% of Book Value as of 06/30/22</t>
  </si>
  <si>
    <t>% of Book Value as of 6/30/21</t>
  </si>
  <si>
    <t>Thomas W. Rivers Dist. Prof. in International Studies</t>
  </si>
  <si>
    <t>6C2300</t>
  </si>
  <si>
    <t>Harold H. Bate Foundation Distinguished Professorship for Project STEPP</t>
  </si>
  <si>
    <t>6C2981</t>
  </si>
  <si>
    <t>11/4/16 - ongoing appt</t>
  </si>
  <si>
    <t>Gregory Poole Equipment Dist Prof. in Construction Management</t>
  </si>
  <si>
    <t>6C2985</t>
  </si>
  <si>
    <t>Robert F. Bird Dist. Prof. in Risk and Insurance</t>
  </si>
  <si>
    <t>6C2973</t>
  </si>
  <si>
    <t>1/1/19 - 12/31/23</t>
  </si>
  <si>
    <t>Vincent K McMahon Dist. Prof in Bus</t>
  </si>
  <si>
    <t>6C2974</t>
  </si>
  <si>
    <t>9/1/20 - 8/31/25</t>
  </si>
  <si>
    <t>Robert Dillard Teer Dist. Prof. In Business</t>
  </si>
  <si>
    <t>6C2360</t>
  </si>
  <si>
    <t>Edwin B Jones Dist. Prof. in Accounting</t>
  </si>
  <si>
    <t>6C2359</t>
  </si>
  <si>
    <t>J. Fielding Miller Professorship</t>
  </si>
  <si>
    <t>6C2370</t>
  </si>
  <si>
    <t>9/1/18 - 8/31/23</t>
  </si>
  <si>
    <t>Risk Mgmt &amp; Ins Dist Prof</t>
  </si>
  <si>
    <t>6C2375</t>
  </si>
  <si>
    <t>Thomas Arthur Distinguished Professorship in Leadership</t>
  </si>
  <si>
    <t>6C2361</t>
  </si>
  <si>
    <t>8/16/19 - 5/15/24</t>
  </si>
  <si>
    <t>6C2989</t>
  </si>
  <si>
    <t>4/1/21 - 8/31/25</t>
  </si>
  <si>
    <t>Lora W. King Dist. Prof. in Education</t>
  </si>
  <si>
    <t>6C2190</t>
  </si>
  <si>
    <t>Wells Fargo Dist. Prof. In Educational Leadership</t>
  </si>
  <si>
    <t>6C2390</t>
  </si>
  <si>
    <t>8/16/14 - 5/15/27</t>
  </si>
  <si>
    <t>6C2978</t>
  </si>
  <si>
    <t>8/16/16 - 5/15/26</t>
  </si>
  <si>
    <t>Phoebe Moore Dail Distinguished Professor in Rural Education</t>
  </si>
  <si>
    <t>6C2992</t>
  </si>
  <si>
    <t>Dr. Jerry Johnson</t>
  </si>
  <si>
    <t>8/15/22 - 5/15/25</t>
  </si>
  <si>
    <t>Ira M. &amp; Mary Ruth Hardy Dist. Prof. in Suzuki String Pedagogy</t>
  </si>
  <si>
    <t>*6C2130</t>
  </si>
  <si>
    <t>Four Seasons Chamber Music Professorship</t>
  </si>
  <si>
    <t>*6C2983</t>
  </si>
  <si>
    <t>8/20/12 - ongoing appt</t>
  </si>
  <si>
    <t>Roddy Jones Dist. Prof. In Music</t>
  </si>
  <si>
    <t>*6C2333</t>
  </si>
  <si>
    <t>10/1/14 - ongoing appt</t>
  </si>
  <si>
    <t xml:space="preserve">George A. &amp; Robert A. Wisneskey Distinguished Professorship in Music </t>
  </si>
  <si>
    <t>6C2965</t>
  </si>
  <si>
    <t>Carol Grotnes Belk Dist Professorship in Art</t>
  </si>
  <si>
    <t>*6C2025</t>
  </si>
  <si>
    <t>Dr. Tim Bower</t>
  </si>
  <si>
    <t>8/15/22 - 5/15/27</t>
  </si>
  <si>
    <t>6C2399</t>
  </si>
  <si>
    <t>Dr. Anne Spuches</t>
  </si>
  <si>
    <t>THCAS - Chemistry</t>
  </si>
  <si>
    <t>3/1/22 - 2/28/27</t>
  </si>
  <si>
    <t>6C2972</t>
  </si>
  <si>
    <t>8/22/22 - 5/15/23</t>
  </si>
  <si>
    <t>Linda McMahon Dist. Professorship in Foreign Language</t>
  </si>
  <si>
    <t>*6C2975</t>
  </si>
  <si>
    <t>8/16/19 - 5/15/23</t>
  </si>
  <si>
    <t>6C2400</t>
  </si>
  <si>
    <t>Peel Distinguished Professorship in Religious Studies</t>
  </si>
  <si>
    <t>6C2405</t>
  </si>
  <si>
    <t>7/1/15 - ongoing appt</t>
  </si>
  <si>
    <t>James E. Constance Paul Distinguished Professorship</t>
  </si>
  <si>
    <t>6C2410</t>
  </si>
  <si>
    <t>LeRoy Walker Distinguished Professorship in HHP 1</t>
  </si>
  <si>
    <t>6C2961</t>
  </si>
  <si>
    <t>Dr. Linda May</t>
  </si>
  <si>
    <t>LeRoy Walker Distinguished Professorship in HHP 2</t>
  </si>
  <si>
    <t>6C2962</t>
  </si>
  <si>
    <t>LeRoy Walker Distinguished Professorship in HHP 3</t>
  </si>
  <si>
    <t>6C2963</t>
  </si>
  <si>
    <t>6C2986</t>
  </si>
  <si>
    <t>Dr. Angela Lamson</t>
  </si>
  <si>
    <t>Carolyn Freeze Baynes Dist Prof SW</t>
  </si>
  <si>
    <t>6C2987</t>
  </si>
  <si>
    <t xml:space="preserve">Harold H. Bate Foundation Distinguished Professorship </t>
  </si>
  <si>
    <t>6C2964</t>
  </si>
  <si>
    <t xml:space="preserve">Total </t>
  </si>
  <si>
    <t>East Carolina University Distinguished Professorships</t>
  </si>
  <si>
    <t>As of December 2023</t>
  </si>
  <si>
    <t>Dr. Megan Perry</t>
  </si>
  <si>
    <t>Adam Denney</t>
  </si>
  <si>
    <t>11/1/23 - 1/31/25</t>
  </si>
  <si>
    <t>Dr. David Pooser</t>
  </si>
  <si>
    <t>Dr. Andy Herdman</t>
  </si>
  <si>
    <t>Dr. J. Christopher Buddo</t>
  </si>
  <si>
    <t>8/16/23 - ongoing appt</t>
  </si>
  <si>
    <t>Dr. Philip Rothman</t>
  </si>
  <si>
    <t>Dr. Katherine Ford</t>
  </si>
  <si>
    <t>Dr. Tisha Emerson</t>
  </si>
  <si>
    <t>5/16/22 - 5/15/25</t>
  </si>
  <si>
    <t>8/16/21 - 5/15/24</t>
  </si>
  <si>
    <t>8/16/19 - ongoing</t>
  </si>
  <si>
    <t>8/1/21 - 7/31/24</t>
  </si>
  <si>
    <t>7/1/21 - 6/30/24</t>
  </si>
  <si>
    <t>Jerry E McGee Distinguished Professorship</t>
  </si>
  <si>
    <t>HHP</t>
  </si>
  <si>
    <t>Spangler DP in Early Child Literacy</t>
  </si>
  <si>
    <t>Dr. Christopher Ullfers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</si>
</sst>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66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4" fontId="2" fillId="0" borderId="2" xfId="2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2" fillId="0" borderId="4" xfId="0" applyFont="1" applyBorder="1" applyAlignment="1">
      <alignment horizontal="center" wrapText="1"/>
    </xf>
    <xf numFmtId="164" fontId="2" fillId="0" borderId="5" xfId="2" applyNumberFormat="1" applyFont="1" applyFill="1" applyBorder="1" applyAlignment="1">
      <alignment horizontal="center" vertical="center" wrapText="1"/>
    </xf>
    <xf numFmtId="14" fontId="3" fillId="0" borderId="3" xfId="3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horizontal="right"/>
    </xf>
    <xf numFmtId="4" fontId="3" fillId="0" borderId="0" xfId="0" applyNumberFormat="1" applyFont="1"/>
    <xf numFmtId="0" fontId="5" fillId="0" borderId="0" xfId="0" applyFont="1"/>
    <xf numFmtId="165" fontId="5" fillId="0" borderId="0" xfId="0" applyNumberFormat="1" applyFont="1" applyAlignment="1">
      <alignment horizontal="right"/>
    </xf>
    <xf numFmtId="165" fontId="5" fillId="0" borderId="0" xfId="0" applyNumberFormat="1" applyFont="1"/>
    <xf numFmtId="0" fontId="3" fillId="0" borderId="0" xfId="0" applyFont="1" applyAlignment="1">
      <alignment horizontal="left" wrapText="1"/>
    </xf>
    <xf numFmtId="0" fontId="7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165" fontId="3" fillId="0" borderId="3" xfId="3" applyNumberFormat="1" applyFont="1" applyFill="1" applyBorder="1"/>
    <xf numFmtId="165" fontId="3" fillId="0" borderId="3" xfId="0" applyNumberFormat="1" applyFont="1" applyBorder="1"/>
    <xf numFmtId="10" fontId="3" fillId="0" borderId="3" xfId="4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6" fillId="0" borderId="0" xfId="0" applyFont="1"/>
    <xf numFmtId="0" fontId="1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 horizontal="right"/>
    </xf>
    <xf numFmtId="4" fontId="3" fillId="0" borderId="3" xfId="0" applyNumberFormat="1" applyFont="1" applyBorder="1"/>
    <xf numFmtId="0" fontId="3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0" fillId="2" borderId="3" xfId="0" applyFill="1" applyBorder="1"/>
    <xf numFmtId="0" fontId="3" fillId="0" borderId="0" xfId="0" applyFont="1" applyAlignment="1">
      <alignment horizontal="left" wrapText="1"/>
    </xf>
  </cellXfs>
  <cellStyles count="5">
    <cellStyle name="Currency" xfId="3" builtinId="4"/>
    <cellStyle name="Normal" xfId="0" builtinId="0"/>
    <cellStyle name="Normal 3" xfId="1" xr:uid="{FA6A6C26-A228-42A6-B591-9999F6A6CCD3}"/>
    <cellStyle name="Percent" xfId="4" builtinId="5"/>
    <cellStyle name="Percent 4" xfId="2" xr:uid="{4B654FB0-F0B9-4F2F-9B2D-7BD3DB22BC59}"/>
  </cellStyles>
  <dxfs count="0"/>
  <tableStyles count="0" defaultTableStyle="TableStyleMedium2" defaultPivotStyle="PivotStyleLight16"/>
  <colors>
    <mruColors>
      <color rgb="FFCC66FF"/>
      <color rgb="FFCC00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abrina%20Cobb%20-%20Mary%20Ann%20Hunter\Distinguished%20Professorships\Distinguished%20Professorship%20Master%20File\D%20Professorship%20Master%20File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st Campus DPs"/>
      <sheetName val="West Campus DPs"/>
      <sheetName val="Data-balances"/>
      <sheetName val="Database"/>
      <sheetName val="Pivot-Balances"/>
      <sheetName val="East Contents"/>
      <sheetName val="West Contents"/>
      <sheetName val="Contact List-East"/>
      <sheetName val="Contact List-West"/>
      <sheetName val="State Match Status"/>
      <sheetName val="Data-Hist. Trans."/>
      <sheetName val="Pivot-Hist. Trans."/>
      <sheetName val="FMV 6.30.21"/>
      <sheetName val="FMV 6.30.20"/>
      <sheetName val="Est Spending Distribution 2024"/>
      <sheetName val="Endowment Status 06.30.21"/>
      <sheetName val="Endowment Status 06.30.20"/>
      <sheetName val="Fund Balance Query"/>
      <sheetName val="Data-Expenses 21-22"/>
      <sheetName val="Expense Analysis"/>
    </sheetNames>
    <sheetDataSet>
      <sheetData sheetId="0" refreshError="1"/>
      <sheetData sheetId="1" refreshError="1"/>
      <sheetData sheetId="2" refreshError="1"/>
      <sheetData sheetId="3" refreshError="1">
        <row r="1">
          <cell r="F1" t="str">
            <v>Formula</v>
          </cell>
          <cell r="G1" t="str">
            <v>Not a formula</v>
          </cell>
        </row>
        <row r="3">
          <cell r="C3" t="str">
            <v>College/Department</v>
          </cell>
          <cell r="E3" t="str">
            <v>Corpus Fund</v>
          </cell>
          <cell r="F3" t="str">
            <v>Corpus Fund Balance</v>
          </cell>
          <cell r="G3" t="str">
            <v>Restricted Fund</v>
          </cell>
          <cell r="H3" t="str">
            <v>Restricted Fund Balance</v>
          </cell>
          <cell r="I3" t="str">
            <v>Spendable Fund</v>
          </cell>
          <cell r="J3" t="str">
            <v>Spendable Fund Balance</v>
          </cell>
          <cell r="K3" t="str">
            <v>Spending Distribution Fall FY23</v>
          </cell>
          <cell r="L3" t="str">
            <v>% of Book Value as of 6/30/21</v>
          </cell>
          <cell r="M3" t="str">
            <v>% of Book Value as of 6/30/22</v>
          </cell>
          <cell r="N3" t="str">
            <v>Date of Orig Gift</v>
          </cell>
          <cell r="O3" t="str">
            <v>Original Gift</v>
          </cell>
          <cell r="P3" t="str">
            <v>Pledge Pymnt 1</v>
          </cell>
          <cell r="Q3" t="str">
            <v>Pledge Pymnt 2</v>
          </cell>
          <cell r="R3" t="str">
            <v>Pledge Pymnt 3</v>
          </cell>
          <cell r="S3" t="str">
            <v>Pledge Pymnt 4</v>
          </cell>
          <cell r="T3" t="str">
            <v>Pledge Pymnt 5</v>
          </cell>
          <cell r="U3" t="str">
            <v>Date Fully Funded</v>
          </cell>
          <cell r="V3" t="str">
            <v>Date Of State Match</v>
          </cell>
          <cell r="W3" t="str">
            <v>State Match Contribution</v>
          </cell>
          <cell r="X3" t="str">
            <v>ECU Foundation Contribution</v>
          </cell>
          <cell r="Y3" t="str">
            <v>MHS Contribution</v>
          </cell>
          <cell r="Z3" t="str">
            <v>Spangler Contribution</v>
          </cell>
          <cell r="AA3" t="str">
            <v>Private Donor Contribution</v>
          </cell>
          <cell r="AB3" t="str">
            <v>Endowment Cash Balance</v>
          </cell>
          <cell r="AC3" t="str">
            <v>Copy of Plan on File</v>
          </cell>
          <cell r="AD3" t="str">
            <v>Copy of Fund Agreement on File</v>
          </cell>
          <cell r="AE3" t="str">
            <v>Notes</v>
          </cell>
          <cell r="AF3" t="str">
            <v>Distinguished Professor</v>
          </cell>
          <cell r="AG3" t="str">
            <v>Dept. Chair/Director</v>
          </cell>
          <cell r="AH3" t="str">
            <v>Dean</v>
          </cell>
        </row>
        <row r="4">
          <cell r="C4" t="str">
            <v>AA - Global Affairs</v>
          </cell>
          <cell r="E4" t="str">
            <v>6C2300</v>
          </cell>
          <cell r="F4">
            <v>500000</v>
          </cell>
          <cell r="G4" t="str">
            <v>6R2300</v>
          </cell>
          <cell r="H4">
            <v>218502.6</v>
          </cell>
          <cell r="I4" t="str">
            <v>2E2300</v>
          </cell>
          <cell r="J4">
            <v>188244.73</v>
          </cell>
          <cell r="K4">
            <v>31117.75</v>
          </cell>
          <cell r="L4">
            <v>1.76690306</v>
          </cell>
          <cell r="M4">
            <v>1.4054825800000001</v>
          </cell>
          <cell r="N4">
            <v>31848</v>
          </cell>
          <cell r="O4">
            <v>333000</v>
          </cell>
          <cell r="U4">
            <v>32745</v>
          </cell>
          <cell r="V4">
            <v>32752</v>
          </cell>
          <cell r="W4">
            <v>167000</v>
          </cell>
          <cell r="X4">
            <v>333000</v>
          </cell>
          <cell r="Y4" t="str">
            <v/>
          </cell>
          <cell r="AB4">
            <v>500000</v>
          </cell>
          <cell r="AC4" t="str">
            <v>Yes</v>
          </cell>
          <cell r="AF4" t="str">
            <v>Vacant</v>
          </cell>
          <cell r="AG4" t="str">
            <v>Dr. Jon Rezek</v>
          </cell>
          <cell r="AH4" t="str">
            <v>Dr. Grant Hayes</v>
          </cell>
        </row>
        <row r="5">
          <cell r="C5" t="str">
            <v>AA - STEPP</v>
          </cell>
          <cell r="E5" t="str">
            <v>6C2981</v>
          </cell>
          <cell r="F5">
            <v>500000</v>
          </cell>
          <cell r="G5" t="str">
            <v>6R2981</v>
          </cell>
          <cell r="H5">
            <v>67375.14</v>
          </cell>
          <cell r="I5" t="str">
            <v>2E2981</v>
          </cell>
          <cell r="J5">
            <v>30878.75</v>
          </cell>
          <cell r="K5">
            <v>24570.99</v>
          </cell>
          <cell r="L5">
            <v>1.3951383400000001</v>
          </cell>
          <cell r="M5">
            <v>1.1097471799999998</v>
          </cell>
          <cell r="N5">
            <v>40701</v>
          </cell>
          <cell r="O5">
            <v>66600</v>
          </cell>
          <cell r="P5">
            <v>66600</v>
          </cell>
          <cell r="Q5">
            <v>66600</v>
          </cell>
          <cell r="R5">
            <v>66600</v>
          </cell>
          <cell r="S5">
            <v>66600</v>
          </cell>
          <cell r="U5">
            <v>42024</v>
          </cell>
          <cell r="V5">
            <v>42664</v>
          </cell>
          <cell r="W5">
            <v>167000</v>
          </cell>
          <cell r="X5">
            <v>333000</v>
          </cell>
          <cell r="Y5" t="str">
            <v/>
          </cell>
          <cell r="AB5">
            <v>500000</v>
          </cell>
          <cell r="AC5" t="str">
            <v>Yes</v>
          </cell>
          <cell r="AE5" t="str">
            <v>Orgn needs to be changed. 
Fully funded - in queue for state match</v>
          </cell>
          <cell r="AF5" t="str">
            <v>Dr. Sarah Williams</v>
          </cell>
          <cell r="AG5">
            <v>0</v>
          </cell>
          <cell r="AH5" t="str">
            <v>Dr. Grant Hayes</v>
          </cell>
        </row>
        <row r="6">
          <cell r="C6" t="str">
            <v>CET - Const. Mgmt</v>
          </cell>
          <cell r="E6" t="str">
            <v>6C2985</v>
          </cell>
          <cell r="F6">
            <v>522650.53</v>
          </cell>
          <cell r="G6" t="str">
            <v>6R2985</v>
          </cell>
          <cell r="H6">
            <v>81932.509999999995</v>
          </cell>
          <cell r="I6" t="str">
            <v>2E2985</v>
          </cell>
          <cell r="J6">
            <v>167793.22</v>
          </cell>
          <cell r="K6">
            <v>26183.98</v>
          </cell>
          <cell r="L6">
            <v>1.4223243588789625</v>
          </cell>
          <cell r="M6">
            <v>1.1313874110105655</v>
          </cell>
          <cell r="N6">
            <v>40987</v>
          </cell>
          <cell r="O6">
            <v>355650.53</v>
          </cell>
          <cell r="U6">
            <v>40987</v>
          </cell>
          <cell r="V6">
            <v>41928</v>
          </cell>
          <cell r="W6">
            <v>167000</v>
          </cell>
          <cell r="X6">
            <v>355650.53</v>
          </cell>
          <cell r="Y6" t="str">
            <v/>
          </cell>
          <cell r="AB6">
            <v>522650.53</v>
          </cell>
          <cell r="AC6" t="str">
            <v>Yes</v>
          </cell>
          <cell r="AF6" t="str">
            <v>Dr. George Wang</v>
          </cell>
          <cell r="AG6" t="str">
            <v>Dr. George Wang</v>
          </cell>
          <cell r="AH6" t="str">
            <v>Dr. Harry Ploehn</v>
          </cell>
        </row>
        <row r="7">
          <cell r="C7" t="str">
            <v>COB</v>
          </cell>
          <cell r="E7" t="str">
            <v>6C2360</v>
          </cell>
          <cell r="F7">
            <v>500000</v>
          </cell>
          <cell r="G7" t="str">
            <v>6R2360</v>
          </cell>
          <cell r="H7">
            <v>182871.12</v>
          </cell>
          <cell r="I7" t="str">
            <v>2E2360</v>
          </cell>
          <cell r="J7">
            <v>262113.69</v>
          </cell>
          <cell r="K7">
            <v>29574.58</v>
          </cell>
          <cell r="L7">
            <v>1.6792800400000001</v>
          </cell>
          <cell r="M7">
            <v>1.3357828799999998</v>
          </cell>
          <cell r="N7">
            <v>31573</v>
          </cell>
          <cell r="O7">
            <v>333000</v>
          </cell>
          <cell r="U7">
            <v>31573</v>
          </cell>
          <cell r="V7">
            <v>31593</v>
          </cell>
          <cell r="W7">
            <v>167000</v>
          </cell>
          <cell r="X7">
            <v>333000</v>
          </cell>
          <cell r="Y7" t="str">
            <v/>
          </cell>
          <cell r="AB7">
            <v>500000</v>
          </cell>
          <cell r="AC7" t="str">
            <v>Yes</v>
          </cell>
          <cell r="AF7" t="str">
            <v>Vacant</v>
          </cell>
          <cell r="AG7">
            <v>0</v>
          </cell>
          <cell r="AH7" t="str">
            <v>Dr. Michael Harris</v>
          </cell>
        </row>
        <row r="8">
          <cell r="C8" t="str">
            <v>COB - Finance</v>
          </cell>
          <cell r="E8" t="str">
            <v>6C2375</v>
          </cell>
          <cell r="F8">
            <v>517000</v>
          </cell>
          <cell r="G8" t="str">
            <v>6R2375</v>
          </cell>
          <cell r="H8">
            <v>73373.8</v>
          </cell>
          <cell r="I8" t="str">
            <v>2E2375</v>
          </cell>
          <cell r="J8">
            <v>60301.33</v>
          </cell>
          <cell r="K8">
            <v>25566.400000000001</v>
          </cell>
          <cell r="L8">
            <v>1.4039121276595743</v>
          </cell>
          <cell r="M8">
            <v>1.1167205029013541</v>
          </cell>
          <cell r="N8">
            <v>42382</v>
          </cell>
          <cell r="O8">
            <v>350000</v>
          </cell>
          <cell r="U8">
            <v>42495</v>
          </cell>
          <cell r="V8">
            <v>42664</v>
          </cell>
          <cell r="W8">
            <v>167000</v>
          </cell>
          <cell r="X8">
            <v>350000</v>
          </cell>
          <cell r="Y8" t="str">
            <v/>
          </cell>
          <cell r="AB8">
            <v>517000</v>
          </cell>
          <cell r="AC8" t="str">
            <v>Yes</v>
          </cell>
          <cell r="AD8" t="str">
            <v>Yes</v>
          </cell>
          <cell r="AE8" t="str">
            <v>Fully funded - in queue for state match</v>
          </cell>
          <cell r="AF8" t="str">
            <v>Dr. Brad Karl</v>
          </cell>
          <cell r="AG8" t="str">
            <v>Brad Karl</v>
          </cell>
          <cell r="AH8" t="str">
            <v>Dr. Michael Harris</v>
          </cell>
        </row>
        <row r="9">
          <cell r="C9" t="str">
            <v>COB - Finance</v>
          </cell>
          <cell r="E9" t="str">
            <v>6C2973</v>
          </cell>
          <cell r="F9">
            <v>667000</v>
          </cell>
          <cell r="G9" t="str">
            <v>6R2973</v>
          </cell>
          <cell r="H9">
            <v>141164.01999999999</v>
          </cell>
          <cell r="I9" t="str">
            <v>2E2973</v>
          </cell>
          <cell r="J9">
            <v>41199.03</v>
          </cell>
          <cell r="K9">
            <v>35000.910000000003</v>
          </cell>
          <cell r="L9">
            <v>1.4898003148425787</v>
          </cell>
          <cell r="M9">
            <v>1.1850612593703149</v>
          </cell>
          <cell r="N9">
            <v>39777</v>
          </cell>
          <cell r="O9">
            <v>500000</v>
          </cell>
          <cell r="U9">
            <v>39777</v>
          </cell>
          <cell r="V9">
            <v>41250</v>
          </cell>
          <cell r="W9">
            <v>167000</v>
          </cell>
          <cell r="X9">
            <v>500000</v>
          </cell>
          <cell r="Y9" t="str">
            <v/>
          </cell>
          <cell r="AB9">
            <v>667000</v>
          </cell>
          <cell r="AC9" t="str">
            <v>Yes</v>
          </cell>
          <cell r="AF9" t="str">
            <v>Dr. Brenda Wells</v>
          </cell>
          <cell r="AG9" t="str">
            <v>Brad Karl</v>
          </cell>
          <cell r="AH9" t="str">
            <v>Dr. Michael Harris</v>
          </cell>
        </row>
        <row r="10">
          <cell r="C10" t="str">
            <v>COB</v>
          </cell>
          <cell r="E10" t="str">
            <v>6C2974</v>
          </cell>
          <cell r="F10">
            <v>1000000</v>
          </cell>
          <cell r="G10" t="str">
            <v>6R2974</v>
          </cell>
          <cell r="H10">
            <v>174406.12</v>
          </cell>
          <cell r="I10" t="str">
            <v>2E2974</v>
          </cell>
          <cell r="J10">
            <v>150281.35999999999</v>
          </cell>
          <cell r="K10">
            <v>50862.55</v>
          </cell>
          <cell r="L10">
            <v>1.44401822</v>
          </cell>
          <cell r="M10">
            <v>1.14864389</v>
          </cell>
          <cell r="N10">
            <v>40233</v>
          </cell>
          <cell r="O10">
            <v>249000</v>
          </cell>
          <cell r="P10">
            <v>333000</v>
          </cell>
          <cell r="Q10">
            <v>84000</v>
          </cell>
          <cell r="U10">
            <v>40954</v>
          </cell>
          <cell r="V10">
            <v>41555</v>
          </cell>
          <cell r="W10">
            <v>334000</v>
          </cell>
          <cell r="X10">
            <v>666000</v>
          </cell>
          <cell r="Y10" t="str">
            <v/>
          </cell>
          <cell r="AB10">
            <v>1000000</v>
          </cell>
          <cell r="AC10" t="str">
            <v>Yes</v>
          </cell>
          <cell r="AF10" t="str">
            <v>Dr. John Kros</v>
          </cell>
          <cell r="AG10">
            <v>0</v>
          </cell>
          <cell r="AH10" t="str">
            <v>Dr. Michael Harris</v>
          </cell>
        </row>
        <row r="11">
          <cell r="C11" t="str">
            <v>COB - Accounting</v>
          </cell>
          <cell r="E11" t="str">
            <v>6C2359</v>
          </cell>
          <cell r="F11">
            <v>515143.77</v>
          </cell>
          <cell r="G11" t="str">
            <v>6R2359</v>
          </cell>
          <cell r="H11">
            <v>78388.210000000006</v>
          </cell>
          <cell r="I11" t="str">
            <v>2E2359</v>
          </cell>
          <cell r="J11">
            <v>40326.78</v>
          </cell>
          <cell r="K11">
            <v>25704.62</v>
          </cell>
          <cell r="L11">
            <v>1.4166170931272253</v>
          </cell>
          <cell r="M11">
            <v>1.1268402605354229</v>
          </cell>
          <cell r="N11">
            <v>40912</v>
          </cell>
          <cell r="O11">
            <v>348143.77</v>
          </cell>
          <cell r="U11">
            <v>41708</v>
          </cell>
          <cell r="V11">
            <v>41928</v>
          </cell>
          <cell r="W11">
            <v>167000</v>
          </cell>
          <cell r="X11">
            <v>348143.77</v>
          </cell>
          <cell r="Y11" t="str">
            <v/>
          </cell>
          <cell r="AB11">
            <v>515143.77</v>
          </cell>
          <cell r="AC11" t="str">
            <v>Yes</v>
          </cell>
          <cell r="AE11" t="str">
            <v xml:space="preserve">9/23/15 Distinguished Professor was named, however, there is no spendable balance available. No spending to be allowed from 2E2359. Department has choosen for the DP to keep the title. </v>
          </cell>
          <cell r="AF11" t="str">
            <v>Dr. Doug Schneider</v>
          </cell>
          <cell r="AG11" t="str">
            <v>Dr. Cal Christian</v>
          </cell>
          <cell r="AH11" t="str">
            <v>Dr. Michael Harris</v>
          </cell>
        </row>
        <row r="12">
          <cell r="C12" t="str">
            <v>COB - Entrepreneurship</v>
          </cell>
          <cell r="E12" t="str">
            <v>6C2370</v>
          </cell>
          <cell r="F12">
            <v>1500000</v>
          </cell>
          <cell r="G12" t="str">
            <v>6R2370</v>
          </cell>
          <cell r="H12">
            <v>172780.71</v>
          </cell>
          <cell r="I12" t="str">
            <v>2E2370</v>
          </cell>
          <cell r="J12">
            <v>123941.13</v>
          </cell>
          <cell r="K12">
            <v>72444.399999999994</v>
          </cell>
          <cell r="L12">
            <v>1.3711431733333332</v>
          </cell>
          <cell r="M12">
            <v>1.0906675533333334</v>
          </cell>
          <cell r="N12">
            <v>42184</v>
          </cell>
          <cell r="O12">
            <v>1000000</v>
          </cell>
          <cell r="U12">
            <v>42268</v>
          </cell>
          <cell r="V12">
            <v>42333</v>
          </cell>
          <cell r="W12">
            <v>500000</v>
          </cell>
          <cell r="X12">
            <v>1000000</v>
          </cell>
          <cell r="Y12" t="str">
            <v/>
          </cell>
          <cell r="AB12">
            <v>1500000</v>
          </cell>
          <cell r="AC12" t="str">
            <v>Yes</v>
          </cell>
          <cell r="AF12" t="str">
            <v>Dr. Michael Harris</v>
          </cell>
          <cell r="AG12" t="str">
            <v>Dr. Michael Harris</v>
          </cell>
          <cell r="AH12" t="str">
            <v>Dr. Michael Harris</v>
          </cell>
        </row>
        <row r="13">
          <cell r="C13" t="str">
            <v>COB - Leadership</v>
          </cell>
          <cell r="E13" t="str">
            <v>6C2361</v>
          </cell>
          <cell r="F13">
            <v>1500000</v>
          </cell>
          <cell r="G13" t="str">
            <v>6R2361</v>
          </cell>
          <cell r="H13">
            <v>311890.31</v>
          </cell>
          <cell r="I13" t="str">
            <v>2E2361</v>
          </cell>
          <cell r="J13">
            <v>170998.14</v>
          </cell>
          <cell r="K13">
            <v>78471.460000000006</v>
          </cell>
          <cell r="L13">
            <v>1.4852345066666666</v>
          </cell>
          <cell r="M13">
            <v>1.1814293933333333</v>
          </cell>
          <cell r="N13">
            <v>39171</v>
          </cell>
          <cell r="O13">
            <v>250000</v>
          </cell>
          <cell r="P13">
            <v>250000</v>
          </cell>
          <cell r="Q13">
            <v>250000</v>
          </cell>
          <cell r="R13">
            <v>247763</v>
          </cell>
          <cell r="S13">
            <v>2237</v>
          </cell>
          <cell r="U13">
            <v>40611</v>
          </cell>
          <cell r="V13">
            <v>41250</v>
          </cell>
          <cell r="W13">
            <v>500000</v>
          </cell>
          <cell r="X13">
            <v>1000000</v>
          </cell>
          <cell r="Y13" t="str">
            <v/>
          </cell>
          <cell r="AB13">
            <v>1500000</v>
          </cell>
          <cell r="AC13" t="str">
            <v>Yes</v>
          </cell>
          <cell r="AF13" t="str">
            <v>Dr. Aneil Mishra</v>
          </cell>
          <cell r="AG13" t="str">
            <v>Dr. Lee Grubb</v>
          </cell>
          <cell r="AH13" t="str">
            <v>Dr. Michael Harris</v>
          </cell>
        </row>
        <row r="14">
          <cell r="C14" t="str">
            <v>COB - Entrepreneurship</v>
          </cell>
          <cell r="E14" t="str">
            <v>6C2989</v>
          </cell>
          <cell r="F14">
            <v>500322.34</v>
          </cell>
          <cell r="G14" t="str">
            <v>6R2989</v>
          </cell>
          <cell r="H14">
            <v>90162.8</v>
          </cell>
          <cell r="I14" t="str">
            <v>2E2989</v>
          </cell>
          <cell r="J14">
            <v>61189.17</v>
          </cell>
          <cell r="K14">
            <v>25515.31</v>
          </cell>
          <cell r="L14">
            <v>1.4465971277636731</v>
          </cell>
          <cell r="M14">
            <v>1.1500984945025641</v>
          </cell>
          <cell r="V14">
            <v>43007</v>
          </cell>
          <cell r="AF14" t="str">
            <v>Dr. Dennis Barber</v>
          </cell>
          <cell r="AG14" t="str">
            <v>Dr. Michael Harris</v>
          </cell>
          <cell r="AH14" t="str">
            <v>Dr. Michael Harris</v>
          </cell>
        </row>
        <row r="15">
          <cell r="C15" t="str">
            <v>COE</v>
          </cell>
          <cell r="E15" t="str">
            <v>6C2190</v>
          </cell>
          <cell r="F15">
            <v>500000</v>
          </cell>
          <cell r="G15" t="str">
            <v>6R2190</v>
          </cell>
          <cell r="H15">
            <v>228075.01</v>
          </cell>
          <cell r="I15" t="str">
            <v>2E2190</v>
          </cell>
          <cell r="J15">
            <v>470218.81</v>
          </cell>
          <cell r="K15">
            <v>31532.32</v>
          </cell>
          <cell r="L15">
            <v>1.790443</v>
          </cell>
          <cell r="M15">
            <v>1.4242074199999999</v>
          </cell>
          <cell r="N15">
            <v>32643</v>
          </cell>
          <cell r="O15" t="str">
            <v>private donor</v>
          </cell>
          <cell r="U15">
            <v>32643</v>
          </cell>
          <cell r="V15">
            <v>33771</v>
          </cell>
          <cell r="W15">
            <v>167000</v>
          </cell>
          <cell r="X15">
            <v>0</v>
          </cell>
          <cell r="Y15" t="str">
            <v/>
          </cell>
          <cell r="AA15">
            <v>333000</v>
          </cell>
          <cell r="AB15">
            <v>500000</v>
          </cell>
          <cell r="AC15" t="str">
            <v>Yes</v>
          </cell>
          <cell r="AF15" t="str">
            <v>Vacant</v>
          </cell>
          <cell r="AG15">
            <v>0</v>
          </cell>
          <cell r="AH15" t="str">
            <v>Dr. Art Rouse</v>
          </cell>
        </row>
        <row r="16">
          <cell r="C16" t="str">
            <v>COE - Educational Leadership</v>
          </cell>
          <cell r="E16" t="str">
            <v>6C2390</v>
          </cell>
          <cell r="F16">
            <v>1001000</v>
          </cell>
          <cell r="G16" t="str">
            <v>6R2390</v>
          </cell>
          <cell r="H16">
            <v>253269.96</v>
          </cell>
          <cell r="I16" t="str">
            <v>2E2390</v>
          </cell>
          <cell r="J16">
            <v>397101.42</v>
          </cell>
          <cell r="K16">
            <v>54321.39</v>
          </cell>
          <cell r="L16">
            <v>1.5406760439560439</v>
          </cell>
          <cell r="M16">
            <v>1.2255303496503496</v>
          </cell>
          <cell r="N16">
            <v>34156</v>
          </cell>
          <cell r="O16">
            <v>667000</v>
          </cell>
          <cell r="U16">
            <v>35628</v>
          </cell>
          <cell r="V16">
            <v>35726</v>
          </cell>
          <cell r="W16">
            <v>334000</v>
          </cell>
          <cell r="X16">
            <v>667000</v>
          </cell>
          <cell r="Y16" t="str">
            <v/>
          </cell>
          <cell r="AB16">
            <v>1001000</v>
          </cell>
          <cell r="AC16" t="str">
            <v>Yes</v>
          </cell>
          <cell r="AF16" t="str">
            <v>Dr. Matt Militello</v>
          </cell>
          <cell r="AG16" t="str">
            <v>Marjorie Ringler</v>
          </cell>
          <cell r="AH16" t="str">
            <v>Dr. Art Rouse</v>
          </cell>
        </row>
        <row r="17">
          <cell r="C17" t="str">
            <v>COE - Math &amp; Science</v>
          </cell>
          <cell r="E17" t="str">
            <v>6C2978</v>
          </cell>
          <cell r="F17">
            <v>1000000</v>
          </cell>
          <cell r="G17" t="str">
            <v>6R2978</v>
          </cell>
          <cell r="H17">
            <v>205205.24</v>
          </cell>
          <cell r="I17" t="str">
            <v>2E2978</v>
          </cell>
          <cell r="J17">
            <v>115884.33</v>
          </cell>
          <cell r="K17">
            <v>52196.44</v>
          </cell>
          <cell r="L17">
            <v>1.4818880700000001</v>
          </cell>
          <cell r="M17">
            <v>1.1787674699999999</v>
          </cell>
          <cell r="N17">
            <v>40555</v>
          </cell>
          <cell r="O17">
            <v>417000</v>
          </cell>
          <cell r="U17">
            <v>40556</v>
          </cell>
          <cell r="V17">
            <v>40556</v>
          </cell>
          <cell r="W17">
            <v>333000</v>
          </cell>
          <cell r="X17">
            <v>417000</v>
          </cell>
          <cell r="Y17" t="str">
            <v/>
          </cell>
          <cell r="Z17">
            <v>250000</v>
          </cell>
          <cell r="AB17">
            <v>1000000</v>
          </cell>
          <cell r="AC17" t="str">
            <v>Yes</v>
          </cell>
          <cell r="AF17" t="str">
            <v>Dr. Leonard Annetta</v>
          </cell>
          <cell r="AG17" t="str">
            <v xml:space="preserve">Dr. Abbie Brown </v>
          </cell>
          <cell r="AH17" t="str">
            <v>Dr. Art Rouse</v>
          </cell>
        </row>
        <row r="18">
          <cell r="C18" t="str">
            <v>COE - Rural Education</v>
          </cell>
          <cell r="E18" t="str">
            <v>6C2992</v>
          </cell>
          <cell r="F18">
            <v>1000000</v>
          </cell>
          <cell r="G18" t="str">
            <v>6R2992</v>
          </cell>
          <cell r="H18">
            <v>80663.839999999997</v>
          </cell>
          <cell r="I18" t="str">
            <v>2E2992</v>
          </cell>
          <cell r="J18">
            <v>42102.41</v>
          </cell>
          <cell r="K18">
            <v>45259.22</v>
          </cell>
          <cell r="L18">
            <v>1.2534931499999999</v>
          </cell>
          <cell r="M18">
            <v>0.94319158999999997</v>
          </cell>
          <cell r="N18">
            <v>43472</v>
          </cell>
          <cell r="O18">
            <v>666000</v>
          </cell>
          <cell r="U18">
            <v>43480</v>
          </cell>
          <cell r="V18">
            <v>43480</v>
          </cell>
          <cell r="W18">
            <v>334000</v>
          </cell>
          <cell r="X18">
            <v>666000</v>
          </cell>
          <cell r="Y18" t="str">
            <v/>
          </cell>
          <cell r="AC18" t="str">
            <v>Yes</v>
          </cell>
          <cell r="AF18" t="str">
            <v>Dr Jerry Jackson</v>
          </cell>
          <cell r="AG18" t="str">
            <v>Kristen Cuthrell</v>
          </cell>
          <cell r="AH18" t="str">
            <v>Dr. Art Rouse</v>
          </cell>
        </row>
        <row r="19">
          <cell r="C19" t="str">
            <v>Fine Arts &amp; Communication - School of Music</v>
          </cell>
          <cell r="E19" t="str">
            <v>6C2130</v>
          </cell>
          <cell r="F19">
            <v>577520.01</v>
          </cell>
          <cell r="G19" t="str">
            <v>6R2130</v>
          </cell>
          <cell r="H19">
            <v>113748.1</v>
          </cell>
          <cell r="I19" t="str">
            <v>2E2130</v>
          </cell>
          <cell r="J19">
            <v>146929.92000000001</v>
          </cell>
          <cell r="K19">
            <v>26699.15</v>
          </cell>
          <cell r="L19">
            <v>1.5077774352037872</v>
          </cell>
          <cell r="M19">
            <v>1.1993611481312036</v>
          </cell>
          <cell r="N19">
            <v>35691</v>
          </cell>
          <cell r="O19">
            <v>233000</v>
          </cell>
          <cell r="U19">
            <v>37237</v>
          </cell>
          <cell r="V19">
            <v>37309</v>
          </cell>
          <cell r="W19">
            <v>167000</v>
          </cell>
          <cell r="X19">
            <v>233000</v>
          </cell>
          <cell r="Y19" t="str">
            <v/>
          </cell>
          <cell r="Z19">
            <v>100000</v>
          </cell>
          <cell r="AA19">
            <v>2730</v>
          </cell>
          <cell r="AB19">
            <v>502730</v>
          </cell>
          <cell r="AC19" t="str">
            <v>Yes</v>
          </cell>
          <cell r="AE19" t="str">
            <v>Spangler Contribution</v>
          </cell>
          <cell r="AF19" t="str">
            <v>Vacant</v>
          </cell>
          <cell r="AG19" t="str">
            <v>Mr. Chris Ulffers</v>
          </cell>
          <cell r="AH19" t="str">
            <v>Dr. Linda Kean</v>
          </cell>
        </row>
        <row r="20">
          <cell r="C20" t="str">
            <v>FAC - School of Music</v>
          </cell>
          <cell r="E20" t="str">
            <v>6C2135</v>
          </cell>
          <cell r="F20">
            <v>0</v>
          </cell>
          <cell r="G20" t="str">
            <v>6R2135</v>
          </cell>
          <cell r="H20">
            <v>0</v>
          </cell>
          <cell r="I20" t="str">
            <v>2E2135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V20" t="str">
            <v>N/A</v>
          </cell>
          <cell r="X20">
            <v>0</v>
          </cell>
          <cell r="Y20" t="str">
            <v/>
          </cell>
          <cell r="AB20">
            <v>0</v>
          </cell>
          <cell r="AC20" t="str">
            <v>No</v>
          </cell>
          <cell r="AD20" t="str">
            <v>Yes</v>
          </cell>
          <cell r="AE20" t="str">
            <v>Not fully funded</v>
          </cell>
          <cell r="AF20" t="str">
            <v>Not Fully Funded</v>
          </cell>
          <cell r="AG20" t="str">
            <v>Mr. Chris Ulffers</v>
          </cell>
          <cell r="AH20" t="str">
            <v>Dr. Chris Buddo</v>
          </cell>
        </row>
        <row r="21">
          <cell r="C21" t="str">
            <v>Fine Arts &amp; Communication - School of Music</v>
          </cell>
          <cell r="E21" t="str">
            <v>6C2333</v>
          </cell>
          <cell r="F21">
            <v>500000</v>
          </cell>
          <cell r="G21" t="str">
            <v>6R2333</v>
          </cell>
          <cell r="H21">
            <v>168674.38</v>
          </cell>
          <cell r="I21" t="str">
            <v>2E2333</v>
          </cell>
          <cell r="J21">
            <v>91140.46</v>
          </cell>
          <cell r="K21">
            <v>28959.73</v>
          </cell>
          <cell r="L21">
            <v>1.64436822</v>
          </cell>
          <cell r="M21">
            <v>1.3080122599999999</v>
          </cell>
          <cell r="N21">
            <v>34390</v>
          </cell>
          <cell r="O21" t="str">
            <v>spangler</v>
          </cell>
          <cell r="U21">
            <v>35073</v>
          </cell>
          <cell r="V21">
            <v>35130</v>
          </cell>
          <cell r="W21">
            <v>167000</v>
          </cell>
          <cell r="X21">
            <v>0</v>
          </cell>
          <cell r="Y21" t="str">
            <v/>
          </cell>
          <cell r="Z21">
            <v>333000</v>
          </cell>
          <cell r="AB21">
            <v>500000</v>
          </cell>
          <cell r="AC21" t="str">
            <v>Yes</v>
          </cell>
          <cell r="AE21" t="str">
            <v xml:space="preserve">Spangler Contribution </v>
          </cell>
          <cell r="AF21" t="str">
            <v>Dr. Ed Jacobs</v>
          </cell>
          <cell r="AG21" t="str">
            <v>Mr. Chris Ulffers</v>
          </cell>
          <cell r="AH21" t="str">
            <v>Dr. Linda Kean</v>
          </cell>
        </row>
        <row r="22">
          <cell r="C22" t="str">
            <v>Fine Arts &amp; Communicaton - School of Music</v>
          </cell>
          <cell r="E22" t="str">
            <v>6C2983</v>
          </cell>
          <cell r="F22">
            <v>1001356.92</v>
          </cell>
          <cell r="G22" t="str">
            <v>6R2983</v>
          </cell>
          <cell r="H22">
            <v>199931.69</v>
          </cell>
          <cell r="I22" t="str">
            <v>2E2983</v>
          </cell>
          <cell r="J22">
            <v>128336.27</v>
          </cell>
          <cell r="K22">
            <v>52026.81</v>
          </cell>
          <cell r="L22">
            <v>1.4750707170426305</v>
          </cell>
          <cell r="M22">
            <v>1.1733446052382601</v>
          </cell>
          <cell r="N22">
            <v>40795</v>
          </cell>
          <cell r="O22">
            <v>418356.92</v>
          </cell>
          <cell r="U22">
            <v>40856</v>
          </cell>
          <cell r="V22">
            <v>40856</v>
          </cell>
          <cell r="W22">
            <v>333000</v>
          </cell>
          <cell r="X22">
            <v>418356.92</v>
          </cell>
          <cell r="Y22" t="str">
            <v/>
          </cell>
          <cell r="Z22">
            <v>250000</v>
          </cell>
          <cell r="AB22">
            <v>1001356.9199999999</v>
          </cell>
          <cell r="AC22" t="str">
            <v>Yes</v>
          </cell>
          <cell r="AE22" t="str">
            <v xml:space="preserve">Spangler Contribution </v>
          </cell>
          <cell r="AF22" t="str">
            <v>Dr. Ara Gregorian</v>
          </cell>
          <cell r="AG22" t="str">
            <v>Mr. Chris Ulffers</v>
          </cell>
          <cell r="AH22" t="str">
            <v>Dr. Linda Kean</v>
          </cell>
        </row>
        <row r="23">
          <cell r="C23" t="str">
            <v>Fine Arts &amp; Communication - School of Music</v>
          </cell>
          <cell r="E23" t="str">
            <v>6C2965</v>
          </cell>
          <cell r="F23">
            <v>500000</v>
          </cell>
          <cell r="G23" t="str">
            <v>6R2965</v>
          </cell>
          <cell r="H23">
            <v>4574.4799999999996</v>
          </cell>
          <cell r="I23" t="str">
            <v>2E2965</v>
          </cell>
          <cell r="J23">
            <v>0</v>
          </cell>
          <cell r="K23">
            <v>0</v>
          </cell>
          <cell r="L23">
            <v>1.2048080180180181</v>
          </cell>
          <cell r="M23">
            <v>1.0064970932998525</v>
          </cell>
          <cell r="V23">
            <v>44543</v>
          </cell>
          <cell r="W23">
            <v>167000</v>
          </cell>
          <cell r="X23">
            <v>333000</v>
          </cell>
          <cell r="AB23">
            <v>500000</v>
          </cell>
          <cell r="AF23" t="str">
            <v>Vacant</v>
          </cell>
          <cell r="AG23" t="str">
            <v>Mr. Chris Ulffers</v>
          </cell>
          <cell r="AH23" t="str">
            <v>Dr. Linda Kean</v>
          </cell>
        </row>
        <row r="24">
          <cell r="C24" t="str">
            <v>Fine Arts &amp; Communication - School of Art &amp; Design</v>
          </cell>
          <cell r="E24" t="str">
            <v>6C2025</v>
          </cell>
          <cell r="F24">
            <v>500000</v>
          </cell>
          <cell r="G24" t="str">
            <v>6R2025</v>
          </cell>
          <cell r="H24">
            <v>111665.25</v>
          </cell>
          <cell r="I24" t="str">
            <v>2E2025</v>
          </cell>
          <cell r="J24">
            <v>151801.44</v>
          </cell>
          <cell r="K24">
            <v>0</v>
          </cell>
          <cell r="L24">
            <v>1.50417442</v>
          </cell>
          <cell r="M24">
            <v>0</v>
          </cell>
          <cell r="N24">
            <v>35704</v>
          </cell>
          <cell r="O24">
            <v>233000</v>
          </cell>
          <cell r="U24">
            <v>35902</v>
          </cell>
          <cell r="V24">
            <v>35934</v>
          </cell>
          <cell r="W24">
            <v>167000</v>
          </cell>
          <cell r="X24">
            <v>233000</v>
          </cell>
          <cell r="Y24" t="str">
            <v/>
          </cell>
          <cell r="Z24">
            <v>100000</v>
          </cell>
          <cell r="AB24">
            <v>500000</v>
          </cell>
          <cell r="AC24" t="str">
            <v>Yes</v>
          </cell>
          <cell r="AE24" t="str">
            <v xml:space="preserve">Spangler Contribution </v>
          </cell>
          <cell r="AF24" t="str">
            <v>Vacant</v>
          </cell>
          <cell r="AG24" t="str">
            <v xml:space="preserve">Dr. Kate Bukoski </v>
          </cell>
          <cell r="AH24" t="str">
            <v>Dr. Linda Kean</v>
          </cell>
        </row>
        <row r="25">
          <cell r="C25" t="str">
            <v>THCAS - Biology</v>
          </cell>
          <cell r="E25" t="str">
            <v>6C2399</v>
          </cell>
          <cell r="F25">
            <v>524115.71</v>
          </cell>
          <cell r="G25" t="str">
            <v>6R2399</v>
          </cell>
          <cell r="H25">
            <v>116088.47</v>
          </cell>
          <cell r="I25" t="str">
            <v>2E2399</v>
          </cell>
          <cell r="J25">
            <v>122160.06</v>
          </cell>
          <cell r="K25">
            <v>27726.71</v>
          </cell>
          <cell r="L25">
            <v>1.5019162085410491</v>
          </cell>
          <cell r="M25">
            <v>1.1946988385446413</v>
          </cell>
          <cell r="N25">
            <v>38660</v>
          </cell>
          <cell r="O25">
            <v>333000</v>
          </cell>
          <cell r="T25">
            <v>24115.71</v>
          </cell>
          <cell r="U25">
            <v>38660</v>
          </cell>
          <cell r="V25">
            <v>38610</v>
          </cell>
          <cell r="W25">
            <v>167000</v>
          </cell>
          <cell r="X25">
            <v>357115.71</v>
          </cell>
          <cell r="Y25" t="str">
            <v/>
          </cell>
          <cell r="AB25">
            <v>524115.71</v>
          </cell>
          <cell r="AC25" t="str">
            <v>Yes</v>
          </cell>
          <cell r="AF25" t="str">
            <v>Vacant</v>
          </cell>
          <cell r="AG25" t="str">
            <v>Dr. David Chalcraft</v>
          </cell>
          <cell r="AH25" t="str">
            <v>Dr. Allison Danell</v>
          </cell>
        </row>
        <row r="26">
          <cell r="C26" t="str">
            <v>THCAS - Economics</v>
          </cell>
          <cell r="E26" t="str">
            <v>6C2972</v>
          </cell>
          <cell r="F26">
            <v>501171.15</v>
          </cell>
          <cell r="G26" t="str">
            <v>6R2972</v>
          </cell>
          <cell r="H26">
            <v>67941.429999999993</v>
          </cell>
          <cell r="I26" t="str">
            <v>2E2972</v>
          </cell>
          <cell r="J26">
            <v>81086.19</v>
          </cell>
          <cell r="K26">
            <v>24647.78</v>
          </cell>
          <cell r="L26">
            <v>1.3962596809493122</v>
          </cell>
          <cell r="M26">
            <v>1.1106542545395919</v>
          </cell>
          <cell r="N26">
            <v>39777</v>
          </cell>
          <cell r="O26">
            <v>100000</v>
          </cell>
          <cell r="P26">
            <v>20000</v>
          </cell>
          <cell r="Q26">
            <v>33514.53</v>
          </cell>
          <cell r="R26">
            <v>34174.5</v>
          </cell>
          <cell r="S26">
            <v>31386.01</v>
          </cell>
          <cell r="T26">
            <v>115096.11000000002</v>
          </cell>
          <cell r="U26">
            <v>41572</v>
          </cell>
          <cell r="V26">
            <v>41928</v>
          </cell>
          <cell r="W26">
            <v>167000</v>
          </cell>
          <cell r="X26">
            <v>334171.15000000002</v>
          </cell>
          <cell r="Y26" t="str">
            <v/>
          </cell>
          <cell r="AB26">
            <v>501171.15</v>
          </cell>
          <cell r="AC26" t="str">
            <v>Yes</v>
          </cell>
          <cell r="AE26" t="str">
            <v>Plan does not agree with Fund Agreement</v>
          </cell>
          <cell r="AF26" t="str">
            <v>Dr. John Bishop</v>
          </cell>
          <cell r="AG26" t="str">
            <v>Dr. Haiyong Liu</v>
          </cell>
          <cell r="AH26" t="str">
            <v>Dr. Allison Danell</v>
          </cell>
        </row>
        <row r="27">
          <cell r="C27" t="str">
            <v>THCAS - Foreign Language</v>
          </cell>
          <cell r="E27" t="str">
            <v>6C2975</v>
          </cell>
          <cell r="F27">
            <v>1000000</v>
          </cell>
          <cell r="G27" t="str">
            <v>6R2975</v>
          </cell>
          <cell r="H27">
            <v>225987.36</v>
          </cell>
          <cell r="I27" t="str">
            <v>2E2975</v>
          </cell>
          <cell r="J27">
            <v>341627.21</v>
          </cell>
          <cell r="K27">
            <v>53096.49</v>
          </cell>
          <cell r="L27">
            <v>1.50744119</v>
          </cell>
          <cell r="M27">
            <v>1.19909369</v>
          </cell>
          <cell r="N27">
            <v>39881</v>
          </cell>
          <cell r="O27">
            <v>417000</v>
          </cell>
          <cell r="U27">
            <v>39882</v>
          </cell>
          <cell r="V27">
            <v>39882</v>
          </cell>
          <cell r="W27">
            <v>333000</v>
          </cell>
          <cell r="X27">
            <v>417000</v>
          </cell>
          <cell r="Y27" t="str">
            <v/>
          </cell>
          <cell r="Z27">
            <v>250000</v>
          </cell>
          <cell r="AB27">
            <v>1000000</v>
          </cell>
          <cell r="AC27" t="str">
            <v>Yes</v>
          </cell>
          <cell r="AE27" t="str">
            <v>Spangler Contribution. 
Plan does not agree with Fund Agreement</v>
          </cell>
          <cell r="AF27" t="str">
            <v>Dr. Dale Knickerbocker</v>
          </cell>
          <cell r="AG27" t="str">
            <v>Dr. Katherine Ford</v>
          </cell>
          <cell r="AH27" t="str">
            <v>Dr. Allison Danell</v>
          </cell>
        </row>
        <row r="28">
          <cell r="C28" t="str">
            <v xml:space="preserve">THCAS - Humanities </v>
          </cell>
          <cell r="E28" t="str">
            <v>6C2400</v>
          </cell>
          <cell r="F28">
            <v>500000</v>
          </cell>
          <cell r="G28" t="str">
            <v>6R2400</v>
          </cell>
          <cell r="H28">
            <v>203377.33</v>
          </cell>
          <cell r="I28" t="str">
            <v>2E2400</v>
          </cell>
          <cell r="J28">
            <v>581304.91</v>
          </cell>
          <cell r="K28">
            <v>30462.69</v>
          </cell>
          <cell r="L28">
            <v>1.7297078000000001</v>
          </cell>
          <cell r="M28">
            <v>1.3758956200000001</v>
          </cell>
          <cell r="N28">
            <v>33238</v>
          </cell>
          <cell r="O28">
            <v>333000</v>
          </cell>
          <cell r="U28">
            <v>34354</v>
          </cell>
          <cell r="V28">
            <v>34382</v>
          </cell>
          <cell r="W28">
            <v>167000</v>
          </cell>
          <cell r="X28">
            <v>333000</v>
          </cell>
          <cell r="Y28" t="str">
            <v/>
          </cell>
          <cell r="AB28">
            <v>500000</v>
          </cell>
          <cell r="AC28" t="str">
            <v>Yes</v>
          </cell>
          <cell r="AF28" t="str">
            <v>Dr. Aleia Brown</v>
          </cell>
          <cell r="AG28" t="str">
            <v>Dr. Marianne Montgomery</v>
          </cell>
          <cell r="AH28" t="str">
            <v>Dr. Allison Danell</v>
          </cell>
        </row>
        <row r="29">
          <cell r="C29" t="str">
            <v>THCAS - Religious Studies</v>
          </cell>
          <cell r="E29" t="str">
            <v>6C2405</v>
          </cell>
          <cell r="F29">
            <v>500000</v>
          </cell>
          <cell r="G29" t="str">
            <v>6R2405</v>
          </cell>
          <cell r="H29">
            <v>112609.31</v>
          </cell>
          <cell r="I29" t="str">
            <v>2E2405</v>
          </cell>
          <cell r="J29">
            <v>40801.29</v>
          </cell>
          <cell r="K29">
            <v>26531.599999999999</v>
          </cell>
          <cell r="L29">
            <v>1.50649598</v>
          </cell>
          <cell r="M29">
            <v>1.19834182</v>
          </cell>
          <cell r="N29">
            <v>38889</v>
          </cell>
          <cell r="O29">
            <v>333000</v>
          </cell>
          <cell r="U29">
            <v>38889</v>
          </cell>
          <cell r="V29">
            <v>39343</v>
          </cell>
          <cell r="W29">
            <v>167000</v>
          </cell>
          <cell r="X29">
            <v>333000</v>
          </cell>
          <cell r="Y29" t="str">
            <v/>
          </cell>
          <cell r="AB29">
            <v>500000</v>
          </cell>
          <cell r="AC29" t="str">
            <v>Yes</v>
          </cell>
          <cell r="AF29" t="str">
            <v>Dr. Mary Nyangweso</v>
          </cell>
          <cell r="AG29" t="str">
            <v>Dr. George Bailey</v>
          </cell>
          <cell r="AH29" t="str">
            <v>Dr. Allison Danell</v>
          </cell>
        </row>
        <row r="30">
          <cell r="C30" t="str">
            <v>HHP</v>
          </cell>
          <cell r="E30" t="str">
            <v>6C2961</v>
          </cell>
          <cell r="F30">
            <v>529645.73</v>
          </cell>
          <cell r="G30" t="str">
            <v>6R2961</v>
          </cell>
          <cell r="H30">
            <v>78570.84</v>
          </cell>
          <cell r="I30" t="str">
            <v>2E2961</v>
          </cell>
          <cell r="J30">
            <v>70752.52</v>
          </cell>
          <cell r="K30">
            <v>26341.32</v>
          </cell>
          <cell r="L30">
            <v>1.4119729049831102</v>
          </cell>
          <cell r="M30">
            <v>1.1231531499366567</v>
          </cell>
          <cell r="N30">
            <v>38650</v>
          </cell>
          <cell r="O30">
            <v>362645.73</v>
          </cell>
          <cell r="U30">
            <v>41852</v>
          </cell>
          <cell r="V30">
            <v>41928</v>
          </cell>
          <cell r="W30">
            <v>167000</v>
          </cell>
          <cell r="X30">
            <v>362645.73</v>
          </cell>
          <cell r="Y30" t="str">
            <v/>
          </cell>
          <cell r="AB30">
            <v>529645.73</v>
          </cell>
          <cell r="AC30" t="str">
            <v>Yes</v>
          </cell>
          <cell r="AF30" t="str">
            <v>Vacant</v>
          </cell>
          <cell r="AG30" t="str">
            <v>Dr. JK Yun</v>
          </cell>
          <cell r="AH30" t="str">
            <v>Dr. Stacey Altman</v>
          </cell>
        </row>
        <row r="31">
          <cell r="C31" t="str">
            <v>HHP</v>
          </cell>
          <cell r="E31" t="str">
            <v>6C2962</v>
          </cell>
          <cell r="F31">
            <v>529645.73</v>
          </cell>
          <cell r="G31" t="str">
            <v>6R2962</v>
          </cell>
          <cell r="H31">
            <v>90246.48</v>
          </cell>
          <cell r="I31" t="str">
            <v>2E2962</v>
          </cell>
          <cell r="J31">
            <v>45356.77</v>
          </cell>
          <cell r="K31">
            <v>26846.83</v>
          </cell>
          <cell r="L31">
            <v>1.4390670344873733</v>
          </cell>
          <cell r="M31">
            <v>1.1447037437647236</v>
          </cell>
          <cell r="N31">
            <v>38650</v>
          </cell>
          <cell r="O31">
            <v>362645.73</v>
          </cell>
          <cell r="U31">
            <v>41852</v>
          </cell>
          <cell r="V31">
            <v>42333</v>
          </cell>
          <cell r="W31">
            <v>167000</v>
          </cell>
          <cell r="X31">
            <v>362645.73</v>
          </cell>
          <cell r="Y31" t="str">
            <v/>
          </cell>
          <cell r="AB31">
            <v>529645.73</v>
          </cell>
          <cell r="AC31" t="str">
            <v>Yes</v>
          </cell>
          <cell r="AF31" t="str">
            <v>Dr. Joe Houmard</v>
          </cell>
          <cell r="AG31" t="str">
            <v>Dr. JK Yun</v>
          </cell>
          <cell r="AH31" t="str">
            <v>Dr. Stacey Altman</v>
          </cell>
        </row>
        <row r="32">
          <cell r="C32" t="str">
            <v>HHP</v>
          </cell>
          <cell r="E32" t="str">
            <v>6C2963</v>
          </cell>
          <cell r="F32">
            <v>529645.73</v>
          </cell>
          <cell r="G32" t="str">
            <v>6R2963</v>
          </cell>
          <cell r="H32">
            <v>96112.76</v>
          </cell>
          <cell r="I32" t="str">
            <v>2E2963</v>
          </cell>
          <cell r="J32">
            <v>113604.64</v>
          </cell>
          <cell r="K32">
            <v>27099.51</v>
          </cell>
          <cell r="L32">
            <v>1.4525845039853338</v>
          </cell>
          <cell r="M32">
            <v>1.1554434508515721</v>
          </cell>
          <cell r="N32">
            <v>38650</v>
          </cell>
          <cell r="O32">
            <v>362645.73</v>
          </cell>
          <cell r="U32">
            <v>41852</v>
          </cell>
          <cell r="V32">
            <v>42664</v>
          </cell>
          <cell r="W32">
            <v>167000</v>
          </cell>
          <cell r="X32">
            <v>362645.73</v>
          </cell>
          <cell r="Y32" t="str">
            <v/>
          </cell>
          <cell r="AB32">
            <v>529645.73</v>
          </cell>
          <cell r="AC32" t="str">
            <v>Yes</v>
          </cell>
          <cell r="AE32" t="str">
            <v>Fully funded for $167,000 match - in queue 2-6-13</v>
          </cell>
          <cell r="AF32" t="str">
            <v>Dr. JK Yun</v>
          </cell>
          <cell r="AG32" t="str">
            <v>Dr. JK Yun</v>
          </cell>
          <cell r="AH32" t="str">
            <v>Dr. Stacey Altman</v>
          </cell>
        </row>
        <row r="33">
          <cell r="C33" t="str">
            <v>HHP</v>
          </cell>
          <cell r="E33" t="str">
            <v>6C2964</v>
          </cell>
          <cell r="F33">
            <v>500000</v>
          </cell>
          <cell r="G33" t="str">
            <v>6R2964</v>
          </cell>
          <cell r="H33">
            <v>81919.78</v>
          </cell>
          <cell r="I33" t="str">
            <v>2E2964</v>
          </cell>
          <cell r="J33">
            <v>37849.81</v>
          </cell>
          <cell r="K33">
            <v>21381.66</v>
          </cell>
          <cell r="L33">
            <v>1.3739708799999999</v>
          </cell>
          <cell r="M33">
            <v>1.1309281381381382</v>
          </cell>
          <cell r="N33">
            <v>42390</v>
          </cell>
          <cell r="P33">
            <v>66000</v>
          </cell>
          <cell r="V33">
            <v>44139</v>
          </cell>
          <cell r="W33">
            <v>167000</v>
          </cell>
          <cell r="X33">
            <v>66000</v>
          </cell>
          <cell r="Y33" t="str">
            <v/>
          </cell>
          <cell r="AB33">
            <v>233000</v>
          </cell>
          <cell r="AC33" t="str">
            <v>No</v>
          </cell>
          <cell r="AD33" t="str">
            <v>Yes</v>
          </cell>
          <cell r="AE33" t="str">
            <v>No plan</v>
          </cell>
          <cell r="AF33" t="str">
            <v>Vacant</v>
          </cell>
          <cell r="AG33" t="str">
            <v>Dr. JK Yun</v>
          </cell>
          <cell r="AH33" t="str">
            <v>Dr. Stacey Altman</v>
          </cell>
        </row>
        <row r="34">
          <cell r="C34" t="str">
            <v>HHP</v>
          </cell>
          <cell r="E34" t="str">
            <v>6C2977</v>
          </cell>
          <cell r="F34">
            <v>362533.3</v>
          </cell>
          <cell r="G34" t="str">
            <v>6R2977</v>
          </cell>
          <cell r="H34">
            <v>23161.57</v>
          </cell>
          <cell r="I34" t="str">
            <v>2E2977</v>
          </cell>
          <cell r="J34">
            <v>16534.2</v>
          </cell>
          <cell r="K34">
            <v>0</v>
          </cell>
          <cell r="L34">
            <v>1.6037518277218812</v>
          </cell>
          <cell r="M34">
            <v>1.2218353479611956</v>
          </cell>
          <cell r="N34">
            <v>40480</v>
          </cell>
          <cell r="O34">
            <v>33000</v>
          </cell>
          <cell r="P34">
            <v>18949.310000000001</v>
          </cell>
          <cell r="V34" t="str">
            <v>N/A</v>
          </cell>
          <cell r="X34">
            <v>51949.31</v>
          </cell>
          <cell r="Y34" t="str">
            <v/>
          </cell>
          <cell r="AB34">
            <v>51949.31</v>
          </cell>
          <cell r="AC34" t="str">
            <v>No</v>
          </cell>
          <cell r="AE34" t="str">
            <v>No plan, letter, not fully funded.  Pledge $333,000 per MD. This is being updated to reflect no more pledges-will be funded from gift annuity at time of death per Greg Abeyounis</v>
          </cell>
          <cell r="AF34" t="str">
            <v>Not Fully Funded</v>
          </cell>
          <cell r="AG34" t="str">
            <v>Dr. JK Yun</v>
          </cell>
          <cell r="AH34" t="str">
            <v>Dr. Stacey Altman</v>
          </cell>
        </row>
        <row r="35">
          <cell r="C35" t="str">
            <v>HHP - HDFS</v>
          </cell>
          <cell r="E35" t="str">
            <v>6C2986</v>
          </cell>
          <cell r="F35">
            <v>500000</v>
          </cell>
          <cell r="G35" t="str">
            <v>6R2986</v>
          </cell>
          <cell r="H35">
            <v>89277.25</v>
          </cell>
          <cell r="I35" t="str">
            <v>2E2986</v>
          </cell>
          <cell r="J35">
            <v>52629.46</v>
          </cell>
          <cell r="K35">
            <v>25521.11</v>
          </cell>
          <cell r="L35">
            <v>1.4491189600000001</v>
          </cell>
          <cell r="M35">
            <v>1.1527012800000001</v>
          </cell>
          <cell r="N35">
            <v>41129</v>
          </cell>
          <cell r="O35" t="str">
            <v>private donor</v>
          </cell>
          <cell r="U35">
            <v>41129</v>
          </cell>
          <cell r="V35">
            <v>41555</v>
          </cell>
          <cell r="W35">
            <v>167000</v>
          </cell>
          <cell r="X35">
            <v>0</v>
          </cell>
          <cell r="Y35" t="str">
            <v/>
          </cell>
          <cell r="AA35">
            <v>333000</v>
          </cell>
          <cell r="AB35">
            <v>500000</v>
          </cell>
          <cell r="AC35" t="str">
            <v>Yes</v>
          </cell>
          <cell r="AF35" t="str">
            <v>Dr. Jennifer Hodgson</v>
          </cell>
          <cell r="AG35" t="str">
            <v>Dr. Sharon Ballard</v>
          </cell>
          <cell r="AH35" t="str">
            <v>Dr. Stacey Altman</v>
          </cell>
        </row>
        <row r="36">
          <cell r="C36" t="str">
            <v>HHP - Social Work</v>
          </cell>
          <cell r="E36" t="str">
            <v>6C2987</v>
          </cell>
          <cell r="F36">
            <v>500000</v>
          </cell>
          <cell r="G36" t="str">
            <v>6R2987</v>
          </cell>
          <cell r="H36">
            <v>58745.97</v>
          </cell>
          <cell r="I36" t="str">
            <v>2E2987</v>
          </cell>
          <cell r="J36">
            <v>79619.259999999995</v>
          </cell>
          <cell r="K36">
            <v>24168.44</v>
          </cell>
          <cell r="L36">
            <v>1.3716616000000001</v>
          </cell>
          <cell r="M36">
            <v>1.09077914</v>
          </cell>
          <cell r="N36">
            <v>42580</v>
          </cell>
          <cell r="O36">
            <v>333000</v>
          </cell>
          <cell r="U36">
            <v>42585</v>
          </cell>
          <cell r="V36">
            <v>43013</v>
          </cell>
          <cell r="X36">
            <v>333000</v>
          </cell>
          <cell r="AB36">
            <v>333000</v>
          </cell>
          <cell r="AC36" t="str">
            <v>No</v>
          </cell>
          <cell r="AD36" t="str">
            <v>Yes</v>
          </cell>
          <cell r="AF36" t="str">
            <v>Dr. Kirk Foster</v>
          </cell>
          <cell r="AG36" t="str">
            <v>Joseph Lee</v>
          </cell>
          <cell r="AH36" t="str">
            <v>Dr. Stacey Altman</v>
          </cell>
        </row>
        <row r="37">
          <cell r="C37" t="str">
            <v>THCAS - Economics</v>
          </cell>
          <cell r="E37" t="str">
            <v>6C2410</v>
          </cell>
          <cell r="F37">
            <v>500000</v>
          </cell>
          <cell r="G37" t="str">
            <v>6R2410</v>
          </cell>
          <cell r="H37">
            <v>65582.320000000007</v>
          </cell>
          <cell r="I37" t="str">
            <v>2E2410</v>
          </cell>
          <cell r="J37">
            <v>13273.52</v>
          </cell>
          <cell r="K37">
            <v>19534.89</v>
          </cell>
          <cell r="L37">
            <v>1.3074205400000001</v>
          </cell>
          <cell r="M37">
            <v>1.0102306606606606</v>
          </cell>
          <cell r="N37">
            <v>43244</v>
          </cell>
          <cell r="O37">
            <v>333000</v>
          </cell>
          <cell r="P37">
            <v>125000</v>
          </cell>
          <cell r="U37">
            <v>44139</v>
          </cell>
          <cell r="V37">
            <v>44139</v>
          </cell>
          <cell r="W37">
            <v>167000</v>
          </cell>
          <cell r="AB37">
            <v>167000</v>
          </cell>
          <cell r="AC37" t="str">
            <v>No</v>
          </cell>
          <cell r="AD37" t="str">
            <v>Yes</v>
          </cell>
          <cell r="AF37" t="str">
            <v>Not Fully Funded</v>
          </cell>
        </row>
        <row r="38">
          <cell r="C38" t="str">
            <v/>
          </cell>
          <cell r="E38" t="str">
            <v>6C2350</v>
          </cell>
          <cell r="F38">
            <v>500000</v>
          </cell>
          <cell r="G38" t="str">
            <v>6R2350</v>
          </cell>
          <cell r="H38">
            <v>104346.74</v>
          </cell>
          <cell r="I38" t="str">
            <v>2E2350</v>
          </cell>
          <cell r="J38">
            <v>223581.93</v>
          </cell>
          <cell r="K38">
            <v>26173.759999999998</v>
          </cell>
          <cell r="L38">
            <v>1.4861771000000001</v>
          </cell>
          <cell r="M38">
            <v>1.1821791799999999</v>
          </cell>
          <cell r="N38">
            <v>39455</v>
          </cell>
          <cell r="O38">
            <v>55500</v>
          </cell>
          <cell r="P38">
            <v>44944.12</v>
          </cell>
          <cell r="Q38">
            <v>96805.87</v>
          </cell>
          <cell r="R38">
            <v>128566.99</v>
          </cell>
          <cell r="S38">
            <v>6968.67</v>
          </cell>
          <cell r="T38">
            <v>214.35</v>
          </cell>
          <cell r="U38">
            <v>40668</v>
          </cell>
          <cell r="V38">
            <v>41250</v>
          </cell>
          <cell r="W38">
            <v>167000</v>
          </cell>
          <cell r="X38" t="str">
            <v/>
          </cell>
          <cell r="Y38">
            <v>332999.99999999994</v>
          </cell>
          <cell r="AB38">
            <v>499999.99999999994</v>
          </cell>
          <cell r="AC38" t="str">
            <v>Yes</v>
          </cell>
          <cell r="AF38" t="str">
            <v>Vacant</v>
          </cell>
          <cell r="AG38" t="str">
            <v>Dr. Jamie Perry</v>
          </cell>
          <cell r="AH38" t="str">
            <v>Dr. Robert Orlikoff</v>
          </cell>
        </row>
        <row r="39">
          <cell r="C39" t="str">
            <v/>
          </cell>
          <cell r="E39" t="str">
            <v>6C2407</v>
          </cell>
          <cell r="F39">
            <v>2000500</v>
          </cell>
          <cell r="G39" t="str">
            <v>6R2407</v>
          </cell>
          <cell r="H39">
            <v>451397.6</v>
          </cell>
          <cell r="I39" t="str">
            <v>2E2407</v>
          </cell>
          <cell r="J39">
            <v>965655.94</v>
          </cell>
          <cell r="K39">
            <v>106183.4</v>
          </cell>
          <cell r="L39">
            <v>1.5069930967258185</v>
          </cell>
          <cell r="M39">
            <v>1.1987230592351912</v>
          </cell>
          <cell r="N39">
            <v>39132</v>
          </cell>
          <cell r="O39">
            <v>444333</v>
          </cell>
          <cell r="P39">
            <v>444333</v>
          </cell>
          <cell r="Q39">
            <v>444334</v>
          </cell>
          <cell r="U39">
            <v>39794</v>
          </cell>
          <cell r="V39">
            <v>40093</v>
          </cell>
          <cell r="W39">
            <v>667000</v>
          </cell>
          <cell r="X39" t="str">
            <v/>
          </cell>
          <cell r="Y39">
            <v>1333000</v>
          </cell>
          <cell r="AB39">
            <v>2000000</v>
          </cell>
          <cell r="AC39" t="str">
            <v>Yes</v>
          </cell>
          <cell r="AF39" t="str">
            <v>Dr. Mark Iannettoni</v>
          </cell>
          <cell r="AG39" t="str">
            <v>Dr. Mark Iannettoni</v>
          </cell>
          <cell r="AH39" t="str">
            <v>Dr. Michael Waldrum</v>
          </cell>
        </row>
        <row r="40">
          <cell r="C40" t="str">
            <v/>
          </cell>
          <cell r="E40" t="str">
            <v>6C2409</v>
          </cell>
          <cell r="F40">
            <v>501661.7</v>
          </cell>
          <cell r="G40" t="str">
            <v>6R2409</v>
          </cell>
          <cell r="H40">
            <v>71222.23</v>
          </cell>
          <cell r="I40" t="str">
            <v>2E2409</v>
          </cell>
          <cell r="J40">
            <v>129320.98</v>
          </cell>
          <cell r="K40">
            <v>24808.97</v>
          </cell>
          <cell r="L40">
            <v>1.4039720193907568</v>
          </cell>
          <cell r="M40">
            <v>1.1167678537149637</v>
          </cell>
          <cell r="N40" t="str">
            <v>11/24/09?</v>
          </cell>
          <cell r="O40">
            <v>213686.2</v>
          </cell>
          <cell r="P40">
            <v>110000</v>
          </cell>
          <cell r="Q40">
            <v>9558.8700000000008</v>
          </cell>
          <cell r="U40">
            <v>42415</v>
          </cell>
          <cell r="V40">
            <v>42664</v>
          </cell>
          <cell r="W40">
            <v>167000</v>
          </cell>
          <cell r="X40" t="str">
            <v/>
          </cell>
          <cell r="Y40">
            <v>333245.07</v>
          </cell>
          <cell r="AB40">
            <v>500245.07</v>
          </cell>
          <cell r="AC40" t="str">
            <v>Yes</v>
          </cell>
          <cell r="AF40" t="str">
            <v>Vacant</v>
          </cell>
          <cell r="AG40" t="str">
            <v>Dr. Mark Iannettoni</v>
          </cell>
          <cell r="AH40" t="str">
            <v>Dr. Michael Waldrum</v>
          </cell>
        </row>
        <row r="41">
          <cell r="C41" t="str">
            <v/>
          </cell>
          <cell r="E41" t="str">
            <v>6C2976</v>
          </cell>
          <cell r="F41">
            <v>1501000</v>
          </cell>
          <cell r="G41" t="str">
            <v>6R2976</v>
          </cell>
          <cell r="H41">
            <v>398362.55</v>
          </cell>
          <cell r="I41" t="str">
            <v>2E2976</v>
          </cell>
          <cell r="J41">
            <v>752577.24</v>
          </cell>
          <cell r="K41">
            <v>82259.81</v>
          </cell>
          <cell r="L41">
            <v>1.5558994736842104</v>
          </cell>
          <cell r="M41">
            <v>1.2376398067954697</v>
          </cell>
          <cell r="N41">
            <v>39981</v>
          </cell>
          <cell r="O41">
            <v>1000000</v>
          </cell>
          <cell r="U41">
            <v>40515</v>
          </cell>
          <cell r="V41">
            <v>40515</v>
          </cell>
          <cell r="W41">
            <v>500000</v>
          </cell>
          <cell r="X41" t="str">
            <v/>
          </cell>
          <cell r="Y41">
            <v>1000000</v>
          </cell>
          <cell r="AB41">
            <v>1500000</v>
          </cell>
          <cell r="AC41" t="str">
            <v>Yes</v>
          </cell>
          <cell r="AE41" t="str">
            <v>Name needs to be changed in Banner. 
"The incumbent…is the Director of the East Carolina Heart Institute and will report to the Chair of Cardiovascular Sciences.."</v>
          </cell>
          <cell r="AF41" t="str">
            <v>Dr. Blasé' Carabello</v>
          </cell>
          <cell r="AG41" t="str">
            <v>Dr. Mark Iannettoni</v>
          </cell>
          <cell r="AH41" t="str">
            <v>Dr. Michael Waldrum</v>
          </cell>
        </row>
        <row r="42">
          <cell r="C42" t="str">
            <v/>
          </cell>
          <cell r="E42" t="str">
            <v>6C2971</v>
          </cell>
          <cell r="F42">
            <v>500000</v>
          </cell>
          <cell r="G42" t="str">
            <v>6R2971</v>
          </cell>
          <cell r="H42">
            <v>111071.83</v>
          </cell>
          <cell r="I42" t="str">
            <v>2E2971</v>
          </cell>
          <cell r="J42">
            <v>230264.45</v>
          </cell>
          <cell r="K42">
            <v>26465.01</v>
          </cell>
          <cell r="L42">
            <v>1.5027151000000001</v>
          </cell>
          <cell r="M42">
            <v>1.1953343400000001</v>
          </cell>
          <cell r="N42">
            <v>39314</v>
          </cell>
          <cell r="O42">
            <v>333000</v>
          </cell>
          <cell r="U42">
            <v>39700</v>
          </cell>
          <cell r="V42">
            <v>39700</v>
          </cell>
          <cell r="W42">
            <v>167000</v>
          </cell>
          <cell r="X42" t="str">
            <v/>
          </cell>
          <cell r="Y42">
            <v>333000</v>
          </cell>
          <cell r="AB42">
            <v>500000</v>
          </cell>
          <cell r="AC42" t="str">
            <v>Yes</v>
          </cell>
          <cell r="AE42" t="str">
            <v>Professorship Plan indicates that the professorship "will be held by the chair of the ECU Department of Emergency Medicine..."</v>
          </cell>
          <cell r="AF42" t="str">
            <v>Vacant</v>
          </cell>
          <cell r="AG42" t="str">
            <v>Dr. Theodore Delbridge</v>
          </cell>
          <cell r="AH42" t="str">
            <v>Dr. Michael Waldrum</v>
          </cell>
        </row>
        <row r="43">
          <cell r="C43" t="str">
            <v/>
          </cell>
          <cell r="E43" t="str">
            <v>6C2031</v>
          </cell>
          <cell r="F43">
            <v>803877.59</v>
          </cell>
          <cell r="G43" t="str">
            <v>6R2031</v>
          </cell>
          <cell r="H43">
            <v>189021.79</v>
          </cell>
          <cell r="I43" t="str">
            <v>2E2031</v>
          </cell>
          <cell r="J43">
            <v>285156.23</v>
          </cell>
          <cell r="K43">
            <v>0</v>
          </cell>
          <cell r="L43">
            <v>1.5186919690098588</v>
          </cell>
          <cell r="M43">
            <v>0</v>
          </cell>
          <cell r="N43">
            <v>37908</v>
          </cell>
          <cell r="O43">
            <v>636877.59</v>
          </cell>
          <cell r="U43">
            <v>37896</v>
          </cell>
          <cell r="V43">
            <v>38261</v>
          </cell>
          <cell r="W43">
            <v>167000</v>
          </cell>
          <cell r="X43" t="str">
            <v/>
          </cell>
          <cell r="Y43">
            <v>636877.59</v>
          </cell>
          <cell r="AB43">
            <v>803877.59</v>
          </cell>
          <cell r="AC43" t="str">
            <v>Yes</v>
          </cell>
          <cell r="AF43" t="str">
            <v>Dr. Doyle Cummings</v>
          </cell>
          <cell r="AG43" t="str">
            <v>Dr. Chelley Alexander</v>
          </cell>
          <cell r="AH43" t="str">
            <v>Dr. Michael Waldrum</v>
          </cell>
        </row>
        <row r="44">
          <cell r="C44" t="str">
            <v/>
          </cell>
          <cell r="E44" t="str">
            <v>6C2180</v>
          </cell>
          <cell r="F44">
            <v>500000</v>
          </cell>
          <cell r="G44" t="str">
            <v>6R2180</v>
          </cell>
          <cell r="H44">
            <v>122130.33</v>
          </cell>
          <cell r="I44" t="str">
            <v>2E2180</v>
          </cell>
          <cell r="J44">
            <v>141845.65</v>
          </cell>
          <cell r="K44">
            <v>0</v>
          </cell>
          <cell r="L44">
            <v>1.5299095</v>
          </cell>
          <cell r="M44">
            <v>0</v>
          </cell>
          <cell r="N44">
            <v>37190</v>
          </cell>
          <cell r="O44">
            <v>333000</v>
          </cell>
          <cell r="U44">
            <v>37190</v>
          </cell>
          <cell r="V44">
            <v>37186</v>
          </cell>
          <cell r="W44">
            <v>167000</v>
          </cell>
          <cell r="X44" t="str">
            <v/>
          </cell>
          <cell r="Y44">
            <v>333000</v>
          </cell>
          <cell r="AB44">
            <v>500000</v>
          </cell>
          <cell r="AC44" t="str">
            <v>Yes</v>
          </cell>
          <cell r="AE44" t="str">
            <v>Plan is being revised 8/25/15. The professorship will rotate among the primary care specialties (family medicine, internal medicine, and pediatrics).</v>
          </cell>
          <cell r="AF44" t="str">
            <v>Dr. Jonathon Firnhaber</v>
          </cell>
          <cell r="AG44" t="str">
            <v>Dr. Paul Bolin/Dr. Jason Higginson/Dr. Chelly Alexander</v>
          </cell>
          <cell r="AH44" t="str">
            <v>Dr. Michael Waldrum</v>
          </cell>
        </row>
        <row r="45">
          <cell r="C45" t="str">
            <v/>
          </cell>
          <cell r="E45" t="str">
            <v>6C2984</v>
          </cell>
          <cell r="F45">
            <v>515000</v>
          </cell>
          <cell r="G45" t="str">
            <v>6R2984</v>
          </cell>
          <cell r="H45">
            <v>105402.84</v>
          </cell>
          <cell r="I45" t="str">
            <v>2E2984</v>
          </cell>
          <cell r="J45">
            <v>181621.07</v>
          </cell>
          <cell r="K45">
            <v>26869.13</v>
          </cell>
          <cell r="L45">
            <v>1.4812243883495146</v>
          </cell>
          <cell r="M45">
            <v>1.1782395145631068</v>
          </cell>
          <cell r="N45">
            <v>41082</v>
          </cell>
          <cell r="O45">
            <v>333000</v>
          </cell>
          <cell r="T45">
            <v>15000</v>
          </cell>
          <cell r="U45">
            <v>41082</v>
          </cell>
          <cell r="V45">
            <v>41250</v>
          </cell>
          <cell r="W45">
            <v>167000</v>
          </cell>
          <cell r="X45" t="str">
            <v/>
          </cell>
          <cell r="Y45">
            <v>348000</v>
          </cell>
          <cell r="AB45">
            <v>515000</v>
          </cell>
          <cell r="AC45" t="str">
            <v>Yes</v>
          </cell>
          <cell r="AE45" t="str">
            <v>Professorship Plan indicates that the "Robert T. Monk Distinguished Professorship will be held by the chair of the Department of Family Medicine…"</v>
          </cell>
          <cell r="AF45" t="str">
            <v>Dr. Chelley Alexander</v>
          </cell>
          <cell r="AG45" t="str">
            <v>Dr. Chelly Alexander</v>
          </cell>
          <cell r="AH45" t="str">
            <v>Dr. Michael Waldrum</v>
          </cell>
        </row>
        <row r="46">
          <cell r="C46" t="str">
            <v/>
          </cell>
          <cell r="E46" t="str">
            <v>6C2362</v>
          </cell>
          <cell r="F46">
            <v>519959.09</v>
          </cell>
          <cell r="G46" t="str">
            <v>6R2362</v>
          </cell>
          <cell r="H46">
            <v>125304.57</v>
          </cell>
          <cell r="I46" t="str">
            <v>2E2362</v>
          </cell>
          <cell r="J46">
            <v>52115.55</v>
          </cell>
          <cell r="K46">
            <v>27925.37</v>
          </cell>
          <cell r="L46">
            <v>1.5255039199333931</v>
          </cell>
          <cell r="M46">
            <v>1.2132060043416106</v>
          </cell>
          <cell r="N46">
            <v>39175</v>
          </cell>
          <cell r="O46">
            <v>350000</v>
          </cell>
          <cell r="P46">
            <v>545.77</v>
          </cell>
          <cell r="U46">
            <v>39175</v>
          </cell>
          <cell r="V46">
            <v>39343</v>
          </cell>
          <cell r="W46">
            <v>167000</v>
          </cell>
          <cell r="X46" t="str">
            <v/>
          </cell>
          <cell r="Y46">
            <v>350545.77</v>
          </cell>
          <cell r="AB46">
            <v>517545.77</v>
          </cell>
          <cell r="AC46" t="str">
            <v>Yes</v>
          </cell>
          <cell r="AF46" t="str">
            <v>Dr. Amy Blumenthal</v>
          </cell>
          <cell r="AG46" t="str">
            <v>Dr. James Whiteside</v>
          </cell>
          <cell r="AH46" t="str">
            <v>Dr. Michael Waldrum</v>
          </cell>
        </row>
        <row r="47">
          <cell r="C47" t="str">
            <v/>
          </cell>
          <cell r="E47" t="str">
            <v>6C2979</v>
          </cell>
          <cell r="F47">
            <v>500000</v>
          </cell>
          <cell r="G47" t="str">
            <v>6R2979</v>
          </cell>
          <cell r="H47">
            <v>116818.11</v>
          </cell>
          <cell r="I47" t="str">
            <v>2E2979</v>
          </cell>
          <cell r="J47">
            <v>68869.37</v>
          </cell>
          <cell r="K47">
            <v>26713.88</v>
          </cell>
          <cell r="L47">
            <v>1.5168459999999999</v>
          </cell>
          <cell r="M47">
            <v>1.20657474</v>
          </cell>
          <cell r="N47">
            <v>40576</v>
          </cell>
          <cell r="O47">
            <v>333000</v>
          </cell>
          <cell r="U47">
            <v>40856</v>
          </cell>
          <cell r="V47">
            <v>40856</v>
          </cell>
          <cell r="W47">
            <v>167000</v>
          </cell>
          <cell r="X47" t="str">
            <v/>
          </cell>
          <cell r="Y47">
            <v>333000</v>
          </cell>
          <cell r="AB47">
            <v>500000</v>
          </cell>
          <cell r="AC47" t="str">
            <v>Yes</v>
          </cell>
          <cell r="AF47" t="str">
            <v>Dr. Mark Bowling</v>
          </cell>
          <cell r="AG47" t="str">
            <v xml:space="preserve">Dr. Paul Bolin </v>
          </cell>
          <cell r="AH47" t="str">
            <v>Dr. Michael Waldrum</v>
          </cell>
        </row>
        <row r="48">
          <cell r="C48" t="str">
            <v/>
          </cell>
          <cell r="E48" t="str">
            <v>6C2980</v>
          </cell>
          <cell r="F48">
            <v>524150.45</v>
          </cell>
          <cell r="G48" t="str">
            <v>6R2980</v>
          </cell>
          <cell r="H48">
            <v>123694.87</v>
          </cell>
          <cell r="I48" t="str">
            <v>2E2980</v>
          </cell>
          <cell r="J48">
            <v>139940.70000000001</v>
          </cell>
          <cell r="K48">
            <v>27660.78</v>
          </cell>
          <cell r="L48">
            <v>1.5235426546690354</v>
          </cell>
          <cell r="M48">
            <v>1.2143545298924989</v>
          </cell>
          <cell r="N48">
            <v>40576</v>
          </cell>
          <cell r="O48">
            <v>222000</v>
          </cell>
          <cell r="P48">
            <v>65723.7</v>
          </cell>
          <cell r="Q48">
            <v>19052.16</v>
          </cell>
          <cell r="R48">
            <v>26839</v>
          </cell>
          <cell r="S48">
            <v>1362</v>
          </cell>
          <cell r="T48">
            <v>1084</v>
          </cell>
          <cell r="U48">
            <v>40856</v>
          </cell>
          <cell r="V48">
            <v>40856</v>
          </cell>
          <cell r="W48">
            <v>167000</v>
          </cell>
          <cell r="X48" t="str">
            <v/>
          </cell>
          <cell r="Y48">
            <v>336060.86</v>
          </cell>
          <cell r="AB48">
            <v>503060.86</v>
          </cell>
          <cell r="AC48" t="str">
            <v>Yes</v>
          </cell>
          <cell r="AF48" t="str">
            <v>Dr. Emmanuel Zervos</v>
          </cell>
          <cell r="AG48">
            <v>0</v>
          </cell>
          <cell r="AH48" t="str">
            <v>Dr. Michael Waldrum</v>
          </cell>
        </row>
        <row r="49">
          <cell r="C49" t="str">
            <v/>
          </cell>
          <cell r="E49" t="str">
            <v>6C2982</v>
          </cell>
          <cell r="F49">
            <v>2167000</v>
          </cell>
          <cell r="G49" t="str">
            <v>6R2982</v>
          </cell>
          <cell r="H49">
            <v>375558.98</v>
          </cell>
          <cell r="I49" t="str">
            <v>2E2982</v>
          </cell>
          <cell r="J49">
            <v>295460.81</v>
          </cell>
          <cell r="K49">
            <v>110116.11</v>
          </cell>
          <cell r="L49">
            <v>1.4426682925703738</v>
          </cell>
          <cell r="M49">
            <v>1.1475701015228428</v>
          </cell>
          <cell r="N49">
            <v>40702</v>
          </cell>
          <cell r="O49">
            <v>1500000</v>
          </cell>
          <cell r="U49">
            <v>40709</v>
          </cell>
          <cell r="V49">
            <v>41555</v>
          </cell>
          <cell r="W49">
            <v>667000</v>
          </cell>
          <cell r="X49" t="str">
            <v/>
          </cell>
          <cell r="Y49">
            <v>1500000</v>
          </cell>
          <cell r="AB49">
            <v>2167000</v>
          </cell>
          <cell r="AC49" t="str">
            <v>Yes</v>
          </cell>
          <cell r="AE49" t="str">
            <v>Professorship Plan indicates that the "James &amp; Connie Maynard Distinguished Professorship will be held by the chair of the Department of Pediatrics…"</v>
          </cell>
          <cell r="AF49" t="str">
            <v>Dr. Jason Higginson</v>
          </cell>
          <cell r="AG49" t="str">
            <v>Dr. Jason Higginson</v>
          </cell>
          <cell r="AH49" t="str">
            <v>Dr. Michael Waldrum</v>
          </cell>
        </row>
        <row r="50">
          <cell r="C50" t="str">
            <v/>
          </cell>
          <cell r="E50" t="str">
            <v>6C2408</v>
          </cell>
          <cell r="F50">
            <v>1000000</v>
          </cell>
          <cell r="G50" t="str">
            <v>6R2408</v>
          </cell>
          <cell r="H50">
            <v>222143.69</v>
          </cell>
          <cell r="I50" t="str">
            <v>2E2408</v>
          </cell>
          <cell r="J50">
            <v>162305.68</v>
          </cell>
          <cell r="K50">
            <v>52930.03</v>
          </cell>
          <cell r="L50">
            <v>1.5027151200000002</v>
          </cell>
          <cell r="M50">
            <v>1.1953343400000001</v>
          </cell>
          <cell r="N50">
            <v>39314</v>
          </cell>
          <cell r="O50">
            <v>666000</v>
          </cell>
          <cell r="U50">
            <v>39700</v>
          </cell>
          <cell r="V50">
            <v>39700</v>
          </cell>
          <cell r="W50">
            <v>334000</v>
          </cell>
          <cell r="X50" t="str">
            <v/>
          </cell>
          <cell r="Y50">
            <v>666000</v>
          </cell>
          <cell r="AB50">
            <v>1000000</v>
          </cell>
          <cell r="AC50" t="str">
            <v>Yes</v>
          </cell>
          <cell r="AF50" t="str">
            <v>Dr. David Rodeberg</v>
          </cell>
          <cell r="AG50" t="str">
            <v>Dr. Janet Tuttle-Newhall</v>
          </cell>
          <cell r="AH50" t="str">
            <v>Dr. Michael Waldrum</v>
          </cell>
        </row>
        <row r="51">
          <cell r="C51" t="str">
            <v/>
          </cell>
          <cell r="E51" t="str">
            <v>6C2363</v>
          </cell>
          <cell r="F51">
            <v>1000200</v>
          </cell>
          <cell r="G51" t="str">
            <v>6R2363</v>
          </cell>
          <cell r="H51">
            <v>209639.45</v>
          </cell>
          <cell r="I51" t="str">
            <v>2E2363</v>
          </cell>
          <cell r="J51">
            <v>279277.68</v>
          </cell>
          <cell r="K51">
            <v>52397.14</v>
          </cell>
          <cell r="L51">
            <v>1.4872886922615476</v>
          </cell>
          <cell r="M51">
            <v>1.183063397320536</v>
          </cell>
          <cell r="N51">
            <v>39308</v>
          </cell>
          <cell r="O51" t="str">
            <v>spangler</v>
          </cell>
          <cell r="U51">
            <v>39308</v>
          </cell>
          <cell r="V51">
            <v>39357</v>
          </cell>
          <cell r="W51">
            <v>333000</v>
          </cell>
          <cell r="X51" t="str">
            <v/>
          </cell>
          <cell r="Y51">
            <v>0</v>
          </cell>
          <cell r="Z51">
            <v>667000</v>
          </cell>
          <cell r="AA51">
            <v>200</v>
          </cell>
          <cell r="AB51">
            <v>1000200</v>
          </cell>
          <cell r="AC51" t="str">
            <v>Yes</v>
          </cell>
          <cell r="AF51" t="str">
            <v>Vacant</v>
          </cell>
          <cell r="AG51">
            <v>0</v>
          </cell>
          <cell r="AH51" t="str">
            <v>Dr. Bimbola Akintade</v>
          </cell>
        </row>
        <row r="52">
          <cell r="C52" t="str">
            <v/>
          </cell>
          <cell r="E52" t="str">
            <v>6C2988</v>
          </cell>
          <cell r="F52">
            <v>515627.94</v>
          </cell>
          <cell r="G52" t="str">
            <v>6R2988</v>
          </cell>
          <cell r="H52">
            <v>64354.27</v>
          </cell>
          <cell r="I52" t="str">
            <v>2E2988</v>
          </cell>
          <cell r="J52">
            <v>57513.4</v>
          </cell>
          <cell r="K52">
            <v>24946.55</v>
          </cell>
          <cell r="L52">
            <v>1.3765436831898399</v>
          </cell>
          <cell r="M52">
            <v>1.0912489516212429</v>
          </cell>
          <cell r="V52">
            <v>43281</v>
          </cell>
          <cell r="W52">
            <v>167000</v>
          </cell>
          <cell r="X52" t="str">
            <v/>
          </cell>
          <cell r="Y52">
            <v>0</v>
          </cell>
          <cell r="AB52">
            <v>167000</v>
          </cell>
          <cell r="AF52" t="str">
            <v>Dr. Betsy Tuttle-Newhall</v>
          </cell>
          <cell r="AG52" t="str">
            <v>Dr. Janet Tuttle-Newhall</v>
          </cell>
          <cell r="AH52" t="str">
            <v>Dr. Michael Waldrum</v>
          </cell>
        </row>
        <row r="53">
          <cell r="C53" t="str">
            <v/>
          </cell>
          <cell r="E53" t="str">
            <v>6C2991</v>
          </cell>
          <cell r="F53">
            <v>504800</v>
          </cell>
          <cell r="G53" t="str">
            <v>6R2991</v>
          </cell>
          <cell r="H53">
            <v>70378.100000000006</v>
          </cell>
          <cell r="I53" t="str">
            <v>2E2991</v>
          </cell>
          <cell r="J53">
            <v>21381.66</v>
          </cell>
          <cell r="K53">
            <v>23926.53</v>
          </cell>
          <cell r="L53">
            <v>1.3456370443740093</v>
          </cell>
          <cell r="M53">
            <v>1.0244275752773375</v>
          </cell>
          <cell r="U53">
            <v>43339</v>
          </cell>
          <cell r="V53">
            <v>43339</v>
          </cell>
          <cell r="W53">
            <v>167000</v>
          </cell>
          <cell r="X53" t="str">
            <v/>
          </cell>
          <cell r="Y53">
            <v>0</v>
          </cell>
          <cell r="AF53" t="str">
            <v>Dr. J. Mark Williams</v>
          </cell>
          <cell r="AH53" t="str">
            <v>Dr. Michael Waldrum</v>
          </cell>
        </row>
        <row r="54">
          <cell r="C54" t="str">
            <v/>
          </cell>
          <cell r="E54" t="str">
            <v>6C2960</v>
          </cell>
          <cell r="F54">
            <v>1001000</v>
          </cell>
          <cell r="G54" t="str">
            <v>6R2960</v>
          </cell>
          <cell r="H54">
            <v>110555.73</v>
          </cell>
          <cell r="I54" t="str">
            <v>2E2960</v>
          </cell>
          <cell r="J54">
            <v>35376.800000000003</v>
          </cell>
          <cell r="K54">
            <v>43700.39</v>
          </cell>
          <cell r="L54">
            <v>1.3008018281718281</v>
          </cell>
          <cell r="M54">
            <v>0.98709071928071934</v>
          </cell>
          <cell r="N54">
            <v>43276</v>
          </cell>
          <cell r="O54">
            <v>667000</v>
          </cell>
          <cell r="AC54" t="str">
            <v>Yes</v>
          </cell>
          <cell r="AD54" t="str">
            <v>Yes</v>
          </cell>
          <cell r="AF54" t="str">
            <v>Dr. Alexander Parikh</v>
          </cell>
          <cell r="AG54" t="str">
            <v>Dr. Paul Bolin</v>
          </cell>
          <cell r="AH54" t="str">
            <v>Dr. Michael Waldrum</v>
          </cell>
        </row>
        <row r="55">
          <cell r="C55" t="str">
            <v/>
          </cell>
          <cell r="E55" t="str">
            <v>6C2411</v>
          </cell>
          <cell r="F55">
            <v>2000000</v>
          </cell>
          <cell r="G55" t="str">
            <v>6R2411</v>
          </cell>
          <cell r="H55">
            <v>220899.42</v>
          </cell>
          <cell r="I55" t="str">
            <v>2E2411</v>
          </cell>
          <cell r="J55">
            <v>70690.05</v>
          </cell>
          <cell r="K55">
            <v>87316.46</v>
          </cell>
          <cell r="L55">
            <v>1.300813625</v>
          </cell>
          <cell r="M55">
            <v>0.98710167000000004</v>
          </cell>
          <cell r="N55">
            <v>43276</v>
          </cell>
          <cell r="O55">
            <v>1333000</v>
          </cell>
          <cell r="AC55" t="str">
            <v>Yes</v>
          </cell>
          <cell r="AD55" t="str">
            <v>Yes</v>
          </cell>
          <cell r="AF55" t="str">
            <v>Vacant</v>
          </cell>
          <cell r="AG55" t="str">
            <v>Dr. Paul Bolin</v>
          </cell>
          <cell r="AH55" t="str">
            <v>Dr. Michael Waldrum</v>
          </cell>
        </row>
        <row r="56">
          <cell r="C56" t="str">
            <v/>
          </cell>
          <cell r="E56" t="str">
            <v>6C2032</v>
          </cell>
          <cell r="F56">
            <v>500000</v>
          </cell>
          <cell r="G56" t="str">
            <v>6R2032</v>
          </cell>
          <cell r="H56">
            <v>59607.45</v>
          </cell>
          <cell r="I56" t="str">
            <v>2E2032</v>
          </cell>
          <cell r="J56">
            <v>20671.099999999999</v>
          </cell>
          <cell r="K56">
            <v>0</v>
          </cell>
          <cell r="L56">
            <v>1.31856672</v>
          </cell>
          <cell r="M56">
            <v>0</v>
          </cell>
          <cell r="N56">
            <v>44011</v>
          </cell>
          <cell r="O56">
            <v>333000</v>
          </cell>
          <cell r="U56">
            <v>44139</v>
          </cell>
          <cell r="V56">
            <v>44139</v>
          </cell>
          <cell r="W56">
            <v>167000</v>
          </cell>
          <cell r="Y56">
            <v>333000</v>
          </cell>
          <cell r="AF56" t="str">
            <v>Vacant</v>
          </cell>
          <cell r="AG56" t="str">
            <v>Dr. Almond Drake</v>
          </cell>
          <cell r="AH56" t="str">
            <v>Dr. Michael Waldrum</v>
          </cell>
        </row>
        <row r="57">
          <cell r="C57" t="str">
            <v/>
          </cell>
          <cell r="E57" t="str">
            <v>6C2993</v>
          </cell>
          <cell r="F57">
            <v>503644.23</v>
          </cell>
          <cell r="G57" t="str">
            <v>6R2993</v>
          </cell>
          <cell r="H57">
            <v>11802.8</v>
          </cell>
          <cell r="I57" t="str">
            <v>2E2993</v>
          </cell>
          <cell r="J57">
            <v>16605.939999999999</v>
          </cell>
          <cell r="K57">
            <v>0</v>
          </cell>
          <cell r="L57">
            <v>1.2431668006361423</v>
          </cell>
          <cell r="M57" t="e">
            <v>#N/A</v>
          </cell>
          <cell r="V57">
            <v>44543</v>
          </cell>
          <cell r="W57">
            <v>167000</v>
          </cell>
          <cell r="X57">
            <v>333944.62</v>
          </cell>
          <cell r="AF57" t="str">
            <v>Vacant</v>
          </cell>
        </row>
        <row r="60">
          <cell r="F60">
            <v>35332527.689999998</v>
          </cell>
          <cell r="H60">
            <v>7129124.1099999994</v>
          </cell>
          <cell r="J60">
            <v>8424270.5700000003</v>
          </cell>
          <cell r="X60" t="str">
            <v/>
          </cell>
          <cell r="Y60" t="str">
            <v/>
          </cell>
        </row>
        <row r="61">
          <cell r="X61" t="str">
            <v/>
          </cell>
          <cell r="Y61" t="str">
            <v/>
          </cell>
        </row>
        <row r="62">
          <cell r="X62" t="str">
            <v/>
          </cell>
          <cell r="Y62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10086-7A0E-4EC8-AE81-7A41FAB120E1}">
  <dimension ref="A1:M60"/>
  <sheetViews>
    <sheetView tabSelected="1" workbookViewId="0">
      <selection activeCell="L25" sqref="L25"/>
    </sheetView>
  </sheetViews>
  <sheetFormatPr defaultRowHeight="14.4" x14ac:dyDescent="0.3"/>
  <cols>
    <col min="1" max="1" width="60.109375" customWidth="1"/>
    <col min="2" max="2" width="8.88671875" hidden="1" customWidth="1"/>
    <col min="3" max="3" width="12.33203125" hidden="1" customWidth="1"/>
    <col min="4" max="4" width="16.44140625" hidden="1" customWidth="1"/>
    <col min="5" max="5" width="15.33203125" hidden="1" customWidth="1"/>
    <col min="6" max="6" width="15.6640625" hidden="1" customWidth="1"/>
    <col min="7" max="7" width="28.109375" customWidth="1"/>
    <col min="8" max="8" width="27.5546875" customWidth="1"/>
    <col min="9" max="9" width="14" hidden="1" customWidth="1"/>
    <col min="10" max="11" width="13.5546875" hidden="1" customWidth="1"/>
    <col min="12" max="12" width="25.44140625" bestFit="1" customWidth="1"/>
    <col min="256" max="256" width="3.44140625" customWidth="1"/>
    <col min="257" max="257" width="60.109375" customWidth="1"/>
    <col min="258" max="262" width="0" hidden="1" customWidth="1"/>
    <col min="263" max="263" width="23.44140625" bestFit="1" customWidth="1"/>
    <col min="264" max="264" width="27.5546875" customWidth="1"/>
    <col min="265" max="267" width="0" hidden="1" customWidth="1"/>
    <col min="268" max="268" width="25.44140625" bestFit="1" customWidth="1"/>
    <col min="512" max="512" width="3.44140625" customWidth="1"/>
    <col min="513" max="513" width="60.109375" customWidth="1"/>
    <col min="514" max="518" width="0" hidden="1" customWidth="1"/>
    <col min="519" max="519" width="23.44140625" bestFit="1" customWidth="1"/>
    <col min="520" max="520" width="27.5546875" customWidth="1"/>
    <col min="521" max="523" width="0" hidden="1" customWidth="1"/>
    <col min="524" max="524" width="25.44140625" bestFit="1" customWidth="1"/>
    <col min="768" max="768" width="3.44140625" customWidth="1"/>
    <col min="769" max="769" width="60.109375" customWidth="1"/>
    <col min="770" max="774" width="0" hidden="1" customWidth="1"/>
    <col min="775" max="775" width="23.44140625" bestFit="1" customWidth="1"/>
    <col min="776" max="776" width="27.5546875" customWidth="1"/>
    <col min="777" max="779" width="0" hidden="1" customWidth="1"/>
    <col min="780" max="780" width="25.44140625" bestFit="1" customWidth="1"/>
    <col min="1024" max="1024" width="3.44140625" customWidth="1"/>
    <col min="1025" max="1025" width="60.109375" customWidth="1"/>
    <col min="1026" max="1030" width="0" hidden="1" customWidth="1"/>
    <col min="1031" max="1031" width="23.44140625" bestFit="1" customWidth="1"/>
    <col min="1032" max="1032" width="27.5546875" customWidth="1"/>
    <col min="1033" max="1035" width="0" hidden="1" customWidth="1"/>
    <col min="1036" max="1036" width="25.44140625" bestFit="1" customWidth="1"/>
    <col min="1280" max="1280" width="3.44140625" customWidth="1"/>
    <col min="1281" max="1281" width="60.109375" customWidth="1"/>
    <col min="1282" max="1286" width="0" hidden="1" customWidth="1"/>
    <col min="1287" max="1287" width="23.44140625" bestFit="1" customWidth="1"/>
    <col min="1288" max="1288" width="27.5546875" customWidth="1"/>
    <col min="1289" max="1291" width="0" hidden="1" customWidth="1"/>
    <col min="1292" max="1292" width="25.44140625" bestFit="1" customWidth="1"/>
    <col min="1536" max="1536" width="3.44140625" customWidth="1"/>
    <col min="1537" max="1537" width="60.109375" customWidth="1"/>
    <col min="1538" max="1542" width="0" hidden="1" customWidth="1"/>
    <col min="1543" max="1543" width="23.44140625" bestFit="1" customWidth="1"/>
    <col min="1544" max="1544" width="27.5546875" customWidth="1"/>
    <col min="1545" max="1547" width="0" hidden="1" customWidth="1"/>
    <col min="1548" max="1548" width="25.44140625" bestFit="1" customWidth="1"/>
    <col min="1792" max="1792" width="3.44140625" customWidth="1"/>
    <col min="1793" max="1793" width="60.109375" customWidth="1"/>
    <col min="1794" max="1798" width="0" hidden="1" customWidth="1"/>
    <col min="1799" max="1799" width="23.44140625" bestFit="1" customWidth="1"/>
    <col min="1800" max="1800" width="27.5546875" customWidth="1"/>
    <col min="1801" max="1803" width="0" hidden="1" customWidth="1"/>
    <col min="1804" max="1804" width="25.44140625" bestFit="1" customWidth="1"/>
    <col min="2048" max="2048" width="3.44140625" customWidth="1"/>
    <col min="2049" max="2049" width="60.109375" customWidth="1"/>
    <col min="2050" max="2054" width="0" hidden="1" customWidth="1"/>
    <col min="2055" max="2055" width="23.44140625" bestFit="1" customWidth="1"/>
    <col min="2056" max="2056" width="27.5546875" customWidth="1"/>
    <col min="2057" max="2059" width="0" hidden="1" customWidth="1"/>
    <col min="2060" max="2060" width="25.44140625" bestFit="1" customWidth="1"/>
    <col min="2304" max="2304" width="3.44140625" customWidth="1"/>
    <col min="2305" max="2305" width="60.109375" customWidth="1"/>
    <col min="2306" max="2310" width="0" hidden="1" customWidth="1"/>
    <col min="2311" max="2311" width="23.44140625" bestFit="1" customWidth="1"/>
    <col min="2312" max="2312" width="27.5546875" customWidth="1"/>
    <col min="2313" max="2315" width="0" hidden="1" customWidth="1"/>
    <col min="2316" max="2316" width="25.44140625" bestFit="1" customWidth="1"/>
    <col min="2560" max="2560" width="3.44140625" customWidth="1"/>
    <col min="2561" max="2561" width="60.109375" customWidth="1"/>
    <col min="2562" max="2566" width="0" hidden="1" customWidth="1"/>
    <col min="2567" max="2567" width="23.44140625" bestFit="1" customWidth="1"/>
    <col min="2568" max="2568" width="27.5546875" customWidth="1"/>
    <col min="2569" max="2571" width="0" hidden="1" customWidth="1"/>
    <col min="2572" max="2572" width="25.44140625" bestFit="1" customWidth="1"/>
    <col min="2816" max="2816" width="3.44140625" customWidth="1"/>
    <col min="2817" max="2817" width="60.109375" customWidth="1"/>
    <col min="2818" max="2822" width="0" hidden="1" customWidth="1"/>
    <col min="2823" max="2823" width="23.44140625" bestFit="1" customWidth="1"/>
    <col min="2824" max="2824" width="27.5546875" customWidth="1"/>
    <col min="2825" max="2827" width="0" hidden="1" customWidth="1"/>
    <col min="2828" max="2828" width="25.44140625" bestFit="1" customWidth="1"/>
    <col min="3072" max="3072" width="3.44140625" customWidth="1"/>
    <col min="3073" max="3073" width="60.109375" customWidth="1"/>
    <col min="3074" max="3078" width="0" hidden="1" customWidth="1"/>
    <col min="3079" max="3079" width="23.44140625" bestFit="1" customWidth="1"/>
    <col min="3080" max="3080" width="27.5546875" customWidth="1"/>
    <col min="3081" max="3083" width="0" hidden="1" customWidth="1"/>
    <col min="3084" max="3084" width="25.44140625" bestFit="1" customWidth="1"/>
    <col min="3328" max="3328" width="3.44140625" customWidth="1"/>
    <col min="3329" max="3329" width="60.109375" customWidth="1"/>
    <col min="3330" max="3334" width="0" hidden="1" customWidth="1"/>
    <col min="3335" max="3335" width="23.44140625" bestFit="1" customWidth="1"/>
    <col min="3336" max="3336" width="27.5546875" customWidth="1"/>
    <col min="3337" max="3339" width="0" hidden="1" customWidth="1"/>
    <col min="3340" max="3340" width="25.44140625" bestFit="1" customWidth="1"/>
    <col min="3584" max="3584" width="3.44140625" customWidth="1"/>
    <col min="3585" max="3585" width="60.109375" customWidth="1"/>
    <col min="3586" max="3590" width="0" hidden="1" customWidth="1"/>
    <col min="3591" max="3591" width="23.44140625" bestFit="1" customWidth="1"/>
    <col min="3592" max="3592" width="27.5546875" customWidth="1"/>
    <col min="3593" max="3595" width="0" hidden="1" customWidth="1"/>
    <col min="3596" max="3596" width="25.44140625" bestFit="1" customWidth="1"/>
    <col min="3840" max="3840" width="3.44140625" customWidth="1"/>
    <col min="3841" max="3841" width="60.109375" customWidth="1"/>
    <col min="3842" max="3846" width="0" hidden="1" customWidth="1"/>
    <col min="3847" max="3847" width="23.44140625" bestFit="1" customWidth="1"/>
    <col min="3848" max="3848" width="27.5546875" customWidth="1"/>
    <col min="3849" max="3851" width="0" hidden="1" customWidth="1"/>
    <col min="3852" max="3852" width="25.44140625" bestFit="1" customWidth="1"/>
    <col min="4096" max="4096" width="3.44140625" customWidth="1"/>
    <col min="4097" max="4097" width="60.109375" customWidth="1"/>
    <col min="4098" max="4102" width="0" hidden="1" customWidth="1"/>
    <col min="4103" max="4103" width="23.44140625" bestFit="1" customWidth="1"/>
    <col min="4104" max="4104" width="27.5546875" customWidth="1"/>
    <col min="4105" max="4107" width="0" hidden="1" customWidth="1"/>
    <col min="4108" max="4108" width="25.44140625" bestFit="1" customWidth="1"/>
    <col min="4352" max="4352" width="3.44140625" customWidth="1"/>
    <col min="4353" max="4353" width="60.109375" customWidth="1"/>
    <col min="4354" max="4358" width="0" hidden="1" customWidth="1"/>
    <col min="4359" max="4359" width="23.44140625" bestFit="1" customWidth="1"/>
    <col min="4360" max="4360" width="27.5546875" customWidth="1"/>
    <col min="4361" max="4363" width="0" hidden="1" customWidth="1"/>
    <col min="4364" max="4364" width="25.44140625" bestFit="1" customWidth="1"/>
    <col min="4608" max="4608" width="3.44140625" customWidth="1"/>
    <col min="4609" max="4609" width="60.109375" customWidth="1"/>
    <col min="4610" max="4614" width="0" hidden="1" customWidth="1"/>
    <col min="4615" max="4615" width="23.44140625" bestFit="1" customWidth="1"/>
    <col min="4616" max="4616" width="27.5546875" customWidth="1"/>
    <col min="4617" max="4619" width="0" hidden="1" customWidth="1"/>
    <col min="4620" max="4620" width="25.44140625" bestFit="1" customWidth="1"/>
    <col min="4864" max="4864" width="3.44140625" customWidth="1"/>
    <col min="4865" max="4865" width="60.109375" customWidth="1"/>
    <col min="4866" max="4870" width="0" hidden="1" customWidth="1"/>
    <col min="4871" max="4871" width="23.44140625" bestFit="1" customWidth="1"/>
    <col min="4872" max="4872" width="27.5546875" customWidth="1"/>
    <col min="4873" max="4875" width="0" hidden="1" customWidth="1"/>
    <col min="4876" max="4876" width="25.44140625" bestFit="1" customWidth="1"/>
    <col min="5120" max="5120" width="3.44140625" customWidth="1"/>
    <col min="5121" max="5121" width="60.109375" customWidth="1"/>
    <col min="5122" max="5126" width="0" hidden="1" customWidth="1"/>
    <col min="5127" max="5127" width="23.44140625" bestFit="1" customWidth="1"/>
    <col min="5128" max="5128" width="27.5546875" customWidth="1"/>
    <col min="5129" max="5131" width="0" hidden="1" customWidth="1"/>
    <col min="5132" max="5132" width="25.44140625" bestFit="1" customWidth="1"/>
    <col min="5376" max="5376" width="3.44140625" customWidth="1"/>
    <col min="5377" max="5377" width="60.109375" customWidth="1"/>
    <col min="5378" max="5382" width="0" hidden="1" customWidth="1"/>
    <col min="5383" max="5383" width="23.44140625" bestFit="1" customWidth="1"/>
    <col min="5384" max="5384" width="27.5546875" customWidth="1"/>
    <col min="5385" max="5387" width="0" hidden="1" customWidth="1"/>
    <col min="5388" max="5388" width="25.44140625" bestFit="1" customWidth="1"/>
    <col min="5632" max="5632" width="3.44140625" customWidth="1"/>
    <col min="5633" max="5633" width="60.109375" customWidth="1"/>
    <col min="5634" max="5638" width="0" hidden="1" customWidth="1"/>
    <col min="5639" max="5639" width="23.44140625" bestFit="1" customWidth="1"/>
    <col min="5640" max="5640" width="27.5546875" customWidth="1"/>
    <col min="5641" max="5643" width="0" hidden="1" customWidth="1"/>
    <col min="5644" max="5644" width="25.44140625" bestFit="1" customWidth="1"/>
    <col min="5888" max="5888" width="3.44140625" customWidth="1"/>
    <col min="5889" max="5889" width="60.109375" customWidth="1"/>
    <col min="5890" max="5894" width="0" hidden="1" customWidth="1"/>
    <col min="5895" max="5895" width="23.44140625" bestFit="1" customWidth="1"/>
    <col min="5896" max="5896" width="27.5546875" customWidth="1"/>
    <col min="5897" max="5899" width="0" hidden="1" customWidth="1"/>
    <col min="5900" max="5900" width="25.44140625" bestFit="1" customWidth="1"/>
    <col min="6144" max="6144" width="3.44140625" customWidth="1"/>
    <col min="6145" max="6145" width="60.109375" customWidth="1"/>
    <col min="6146" max="6150" width="0" hidden="1" customWidth="1"/>
    <col min="6151" max="6151" width="23.44140625" bestFit="1" customWidth="1"/>
    <col min="6152" max="6152" width="27.5546875" customWidth="1"/>
    <col min="6153" max="6155" width="0" hidden="1" customWidth="1"/>
    <col min="6156" max="6156" width="25.44140625" bestFit="1" customWidth="1"/>
    <col min="6400" max="6400" width="3.44140625" customWidth="1"/>
    <col min="6401" max="6401" width="60.109375" customWidth="1"/>
    <col min="6402" max="6406" width="0" hidden="1" customWidth="1"/>
    <col min="6407" max="6407" width="23.44140625" bestFit="1" customWidth="1"/>
    <col min="6408" max="6408" width="27.5546875" customWidth="1"/>
    <col min="6409" max="6411" width="0" hidden="1" customWidth="1"/>
    <col min="6412" max="6412" width="25.44140625" bestFit="1" customWidth="1"/>
    <col min="6656" max="6656" width="3.44140625" customWidth="1"/>
    <col min="6657" max="6657" width="60.109375" customWidth="1"/>
    <col min="6658" max="6662" width="0" hidden="1" customWidth="1"/>
    <col min="6663" max="6663" width="23.44140625" bestFit="1" customWidth="1"/>
    <col min="6664" max="6664" width="27.5546875" customWidth="1"/>
    <col min="6665" max="6667" width="0" hidden="1" customWidth="1"/>
    <col min="6668" max="6668" width="25.44140625" bestFit="1" customWidth="1"/>
    <col min="6912" max="6912" width="3.44140625" customWidth="1"/>
    <col min="6913" max="6913" width="60.109375" customWidth="1"/>
    <col min="6914" max="6918" width="0" hidden="1" customWidth="1"/>
    <col min="6919" max="6919" width="23.44140625" bestFit="1" customWidth="1"/>
    <col min="6920" max="6920" width="27.5546875" customWidth="1"/>
    <col min="6921" max="6923" width="0" hidden="1" customWidth="1"/>
    <col min="6924" max="6924" width="25.44140625" bestFit="1" customWidth="1"/>
    <col min="7168" max="7168" width="3.44140625" customWidth="1"/>
    <col min="7169" max="7169" width="60.109375" customWidth="1"/>
    <col min="7170" max="7174" width="0" hidden="1" customWidth="1"/>
    <col min="7175" max="7175" width="23.44140625" bestFit="1" customWidth="1"/>
    <col min="7176" max="7176" width="27.5546875" customWidth="1"/>
    <col min="7177" max="7179" width="0" hidden="1" customWidth="1"/>
    <col min="7180" max="7180" width="25.44140625" bestFit="1" customWidth="1"/>
    <col min="7424" max="7424" width="3.44140625" customWidth="1"/>
    <col min="7425" max="7425" width="60.109375" customWidth="1"/>
    <col min="7426" max="7430" width="0" hidden="1" customWidth="1"/>
    <col min="7431" max="7431" width="23.44140625" bestFit="1" customWidth="1"/>
    <col min="7432" max="7432" width="27.5546875" customWidth="1"/>
    <col min="7433" max="7435" width="0" hidden="1" customWidth="1"/>
    <col min="7436" max="7436" width="25.44140625" bestFit="1" customWidth="1"/>
    <col min="7680" max="7680" width="3.44140625" customWidth="1"/>
    <col min="7681" max="7681" width="60.109375" customWidth="1"/>
    <col min="7682" max="7686" width="0" hidden="1" customWidth="1"/>
    <col min="7687" max="7687" width="23.44140625" bestFit="1" customWidth="1"/>
    <col min="7688" max="7688" width="27.5546875" customWidth="1"/>
    <col min="7689" max="7691" width="0" hidden="1" customWidth="1"/>
    <col min="7692" max="7692" width="25.44140625" bestFit="1" customWidth="1"/>
    <col min="7936" max="7936" width="3.44140625" customWidth="1"/>
    <col min="7937" max="7937" width="60.109375" customWidth="1"/>
    <col min="7938" max="7942" width="0" hidden="1" customWidth="1"/>
    <col min="7943" max="7943" width="23.44140625" bestFit="1" customWidth="1"/>
    <col min="7944" max="7944" width="27.5546875" customWidth="1"/>
    <col min="7945" max="7947" width="0" hidden="1" customWidth="1"/>
    <col min="7948" max="7948" width="25.44140625" bestFit="1" customWidth="1"/>
    <col min="8192" max="8192" width="3.44140625" customWidth="1"/>
    <col min="8193" max="8193" width="60.109375" customWidth="1"/>
    <col min="8194" max="8198" width="0" hidden="1" customWidth="1"/>
    <col min="8199" max="8199" width="23.44140625" bestFit="1" customWidth="1"/>
    <col min="8200" max="8200" width="27.5546875" customWidth="1"/>
    <col min="8201" max="8203" width="0" hidden="1" customWidth="1"/>
    <col min="8204" max="8204" width="25.44140625" bestFit="1" customWidth="1"/>
    <col min="8448" max="8448" width="3.44140625" customWidth="1"/>
    <col min="8449" max="8449" width="60.109375" customWidth="1"/>
    <col min="8450" max="8454" width="0" hidden="1" customWidth="1"/>
    <col min="8455" max="8455" width="23.44140625" bestFit="1" customWidth="1"/>
    <col min="8456" max="8456" width="27.5546875" customWidth="1"/>
    <col min="8457" max="8459" width="0" hidden="1" customWidth="1"/>
    <col min="8460" max="8460" width="25.44140625" bestFit="1" customWidth="1"/>
    <col min="8704" max="8704" width="3.44140625" customWidth="1"/>
    <col min="8705" max="8705" width="60.109375" customWidth="1"/>
    <col min="8706" max="8710" width="0" hidden="1" customWidth="1"/>
    <col min="8711" max="8711" width="23.44140625" bestFit="1" customWidth="1"/>
    <col min="8712" max="8712" width="27.5546875" customWidth="1"/>
    <col min="8713" max="8715" width="0" hidden="1" customWidth="1"/>
    <col min="8716" max="8716" width="25.44140625" bestFit="1" customWidth="1"/>
    <col min="8960" max="8960" width="3.44140625" customWidth="1"/>
    <col min="8961" max="8961" width="60.109375" customWidth="1"/>
    <col min="8962" max="8966" width="0" hidden="1" customWidth="1"/>
    <col min="8967" max="8967" width="23.44140625" bestFit="1" customWidth="1"/>
    <col min="8968" max="8968" width="27.5546875" customWidth="1"/>
    <col min="8969" max="8971" width="0" hidden="1" customWidth="1"/>
    <col min="8972" max="8972" width="25.44140625" bestFit="1" customWidth="1"/>
    <col min="9216" max="9216" width="3.44140625" customWidth="1"/>
    <col min="9217" max="9217" width="60.109375" customWidth="1"/>
    <col min="9218" max="9222" width="0" hidden="1" customWidth="1"/>
    <col min="9223" max="9223" width="23.44140625" bestFit="1" customWidth="1"/>
    <col min="9224" max="9224" width="27.5546875" customWidth="1"/>
    <col min="9225" max="9227" width="0" hidden="1" customWidth="1"/>
    <col min="9228" max="9228" width="25.44140625" bestFit="1" customWidth="1"/>
    <col min="9472" max="9472" width="3.44140625" customWidth="1"/>
    <col min="9473" max="9473" width="60.109375" customWidth="1"/>
    <col min="9474" max="9478" width="0" hidden="1" customWidth="1"/>
    <col min="9479" max="9479" width="23.44140625" bestFit="1" customWidth="1"/>
    <col min="9480" max="9480" width="27.5546875" customWidth="1"/>
    <col min="9481" max="9483" width="0" hidden="1" customWidth="1"/>
    <col min="9484" max="9484" width="25.44140625" bestFit="1" customWidth="1"/>
    <col min="9728" max="9728" width="3.44140625" customWidth="1"/>
    <col min="9729" max="9729" width="60.109375" customWidth="1"/>
    <col min="9730" max="9734" width="0" hidden="1" customWidth="1"/>
    <col min="9735" max="9735" width="23.44140625" bestFit="1" customWidth="1"/>
    <col min="9736" max="9736" width="27.5546875" customWidth="1"/>
    <col min="9737" max="9739" width="0" hidden="1" customWidth="1"/>
    <col min="9740" max="9740" width="25.44140625" bestFit="1" customWidth="1"/>
    <col min="9984" max="9984" width="3.44140625" customWidth="1"/>
    <col min="9985" max="9985" width="60.109375" customWidth="1"/>
    <col min="9986" max="9990" width="0" hidden="1" customWidth="1"/>
    <col min="9991" max="9991" width="23.44140625" bestFit="1" customWidth="1"/>
    <col min="9992" max="9992" width="27.5546875" customWidth="1"/>
    <col min="9993" max="9995" width="0" hidden="1" customWidth="1"/>
    <col min="9996" max="9996" width="25.44140625" bestFit="1" customWidth="1"/>
    <col min="10240" max="10240" width="3.44140625" customWidth="1"/>
    <col min="10241" max="10241" width="60.109375" customWidth="1"/>
    <col min="10242" max="10246" width="0" hidden="1" customWidth="1"/>
    <col min="10247" max="10247" width="23.44140625" bestFit="1" customWidth="1"/>
    <col min="10248" max="10248" width="27.5546875" customWidth="1"/>
    <col min="10249" max="10251" width="0" hidden="1" customWidth="1"/>
    <col min="10252" max="10252" width="25.44140625" bestFit="1" customWidth="1"/>
    <col min="10496" max="10496" width="3.44140625" customWidth="1"/>
    <col min="10497" max="10497" width="60.109375" customWidth="1"/>
    <col min="10498" max="10502" width="0" hidden="1" customWidth="1"/>
    <col min="10503" max="10503" width="23.44140625" bestFit="1" customWidth="1"/>
    <col min="10504" max="10504" width="27.5546875" customWidth="1"/>
    <col min="10505" max="10507" width="0" hidden="1" customWidth="1"/>
    <col min="10508" max="10508" width="25.44140625" bestFit="1" customWidth="1"/>
    <col min="10752" max="10752" width="3.44140625" customWidth="1"/>
    <col min="10753" max="10753" width="60.109375" customWidth="1"/>
    <col min="10754" max="10758" width="0" hidden="1" customWidth="1"/>
    <col min="10759" max="10759" width="23.44140625" bestFit="1" customWidth="1"/>
    <col min="10760" max="10760" width="27.5546875" customWidth="1"/>
    <col min="10761" max="10763" width="0" hidden="1" customWidth="1"/>
    <col min="10764" max="10764" width="25.44140625" bestFit="1" customWidth="1"/>
    <col min="11008" max="11008" width="3.44140625" customWidth="1"/>
    <col min="11009" max="11009" width="60.109375" customWidth="1"/>
    <col min="11010" max="11014" width="0" hidden="1" customWidth="1"/>
    <col min="11015" max="11015" width="23.44140625" bestFit="1" customWidth="1"/>
    <col min="11016" max="11016" width="27.5546875" customWidth="1"/>
    <col min="11017" max="11019" width="0" hidden="1" customWidth="1"/>
    <col min="11020" max="11020" width="25.44140625" bestFit="1" customWidth="1"/>
    <col min="11264" max="11264" width="3.44140625" customWidth="1"/>
    <col min="11265" max="11265" width="60.109375" customWidth="1"/>
    <col min="11266" max="11270" width="0" hidden="1" customWidth="1"/>
    <col min="11271" max="11271" width="23.44140625" bestFit="1" customWidth="1"/>
    <col min="11272" max="11272" width="27.5546875" customWidth="1"/>
    <col min="11273" max="11275" width="0" hidden="1" customWidth="1"/>
    <col min="11276" max="11276" width="25.44140625" bestFit="1" customWidth="1"/>
    <col min="11520" max="11520" width="3.44140625" customWidth="1"/>
    <col min="11521" max="11521" width="60.109375" customWidth="1"/>
    <col min="11522" max="11526" width="0" hidden="1" customWidth="1"/>
    <col min="11527" max="11527" width="23.44140625" bestFit="1" customWidth="1"/>
    <col min="11528" max="11528" width="27.5546875" customWidth="1"/>
    <col min="11529" max="11531" width="0" hidden="1" customWidth="1"/>
    <col min="11532" max="11532" width="25.44140625" bestFit="1" customWidth="1"/>
    <col min="11776" max="11776" width="3.44140625" customWidth="1"/>
    <col min="11777" max="11777" width="60.109375" customWidth="1"/>
    <col min="11778" max="11782" width="0" hidden="1" customWidth="1"/>
    <col min="11783" max="11783" width="23.44140625" bestFit="1" customWidth="1"/>
    <col min="11784" max="11784" width="27.5546875" customWidth="1"/>
    <col min="11785" max="11787" width="0" hidden="1" customWidth="1"/>
    <col min="11788" max="11788" width="25.44140625" bestFit="1" customWidth="1"/>
    <col min="12032" max="12032" width="3.44140625" customWidth="1"/>
    <col min="12033" max="12033" width="60.109375" customWidth="1"/>
    <col min="12034" max="12038" width="0" hidden="1" customWidth="1"/>
    <col min="12039" max="12039" width="23.44140625" bestFit="1" customWidth="1"/>
    <col min="12040" max="12040" width="27.5546875" customWidth="1"/>
    <col min="12041" max="12043" width="0" hidden="1" customWidth="1"/>
    <col min="12044" max="12044" width="25.44140625" bestFit="1" customWidth="1"/>
    <col min="12288" max="12288" width="3.44140625" customWidth="1"/>
    <col min="12289" max="12289" width="60.109375" customWidth="1"/>
    <col min="12290" max="12294" width="0" hidden="1" customWidth="1"/>
    <col min="12295" max="12295" width="23.44140625" bestFit="1" customWidth="1"/>
    <col min="12296" max="12296" width="27.5546875" customWidth="1"/>
    <col min="12297" max="12299" width="0" hidden="1" customWidth="1"/>
    <col min="12300" max="12300" width="25.44140625" bestFit="1" customWidth="1"/>
    <col min="12544" max="12544" width="3.44140625" customWidth="1"/>
    <col min="12545" max="12545" width="60.109375" customWidth="1"/>
    <col min="12546" max="12550" width="0" hidden="1" customWidth="1"/>
    <col min="12551" max="12551" width="23.44140625" bestFit="1" customWidth="1"/>
    <col min="12552" max="12552" width="27.5546875" customWidth="1"/>
    <col min="12553" max="12555" width="0" hidden="1" customWidth="1"/>
    <col min="12556" max="12556" width="25.44140625" bestFit="1" customWidth="1"/>
    <col min="12800" max="12800" width="3.44140625" customWidth="1"/>
    <col min="12801" max="12801" width="60.109375" customWidth="1"/>
    <col min="12802" max="12806" width="0" hidden="1" customWidth="1"/>
    <col min="12807" max="12807" width="23.44140625" bestFit="1" customWidth="1"/>
    <col min="12808" max="12808" width="27.5546875" customWidth="1"/>
    <col min="12809" max="12811" width="0" hidden="1" customWidth="1"/>
    <col min="12812" max="12812" width="25.44140625" bestFit="1" customWidth="1"/>
    <col min="13056" max="13056" width="3.44140625" customWidth="1"/>
    <col min="13057" max="13057" width="60.109375" customWidth="1"/>
    <col min="13058" max="13062" width="0" hidden="1" customWidth="1"/>
    <col min="13063" max="13063" width="23.44140625" bestFit="1" customWidth="1"/>
    <col min="13064" max="13064" width="27.5546875" customWidth="1"/>
    <col min="13065" max="13067" width="0" hidden="1" customWidth="1"/>
    <col min="13068" max="13068" width="25.44140625" bestFit="1" customWidth="1"/>
    <col min="13312" max="13312" width="3.44140625" customWidth="1"/>
    <col min="13313" max="13313" width="60.109375" customWidth="1"/>
    <col min="13314" max="13318" width="0" hidden="1" customWidth="1"/>
    <col min="13319" max="13319" width="23.44140625" bestFit="1" customWidth="1"/>
    <col min="13320" max="13320" width="27.5546875" customWidth="1"/>
    <col min="13321" max="13323" width="0" hidden="1" customWidth="1"/>
    <col min="13324" max="13324" width="25.44140625" bestFit="1" customWidth="1"/>
    <col min="13568" max="13568" width="3.44140625" customWidth="1"/>
    <col min="13569" max="13569" width="60.109375" customWidth="1"/>
    <col min="13570" max="13574" width="0" hidden="1" customWidth="1"/>
    <col min="13575" max="13575" width="23.44140625" bestFit="1" customWidth="1"/>
    <col min="13576" max="13576" width="27.5546875" customWidth="1"/>
    <col min="13577" max="13579" width="0" hidden="1" customWidth="1"/>
    <col min="13580" max="13580" width="25.44140625" bestFit="1" customWidth="1"/>
    <col min="13824" max="13824" width="3.44140625" customWidth="1"/>
    <col min="13825" max="13825" width="60.109375" customWidth="1"/>
    <col min="13826" max="13830" width="0" hidden="1" customWidth="1"/>
    <col min="13831" max="13831" width="23.44140625" bestFit="1" customWidth="1"/>
    <col min="13832" max="13832" width="27.5546875" customWidth="1"/>
    <col min="13833" max="13835" width="0" hidden="1" customWidth="1"/>
    <col min="13836" max="13836" width="25.44140625" bestFit="1" customWidth="1"/>
    <col min="14080" max="14080" width="3.44140625" customWidth="1"/>
    <col min="14081" max="14081" width="60.109375" customWidth="1"/>
    <col min="14082" max="14086" width="0" hidden="1" customWidth="1"/>
    <col min="14087" max="14087" width="23.44140625" bestFit="1" customWidth="1"/>
    <col min="14088" max="14088" width="27.5546875" customWidth="1"/>
    <col min="14089" max="14091" width="0" hidden="1" customWidth="1"/>
    <col min="14092" max="14092" width="25.44140625" bestFit="1" customWidth="1"/>
    <col min="14336" max="14336" width="3.44140625" customWidth="1"/>
    <col min="14337" max="14337" width="60.109375" customWidth="1"/>
    <col min="14338" max="14342" width="0" hidden="1" customWidth="1"/>
    <col min="14343" max="14343" width="23.44140625" bestFit="1" customWidth="1"/>
    <col min="14344" max="14344" width="27.5546875" customWidth="1"/>
    <col min="14345" max="14347" width="0" hidden="1" customWidth="1"/>
    <col min="14348" max="14348" width="25.44140625" bestFit="1" customWidth="1"/>
    <col min="14592" max="14592" width="3.44140625" customWidth="1"/>
    <col min="14593" max="14593" width="60.109375" customWidth="1"/>
    <col min="14594" max="14598" width="0" hidden="1" customWidth="1"/>
    <col min="14599" max="14599" width="23.44140625" bestFit="1" customWidth="1"/>
    <col min="14600" max="14600" width="27.5546875" customWidth="1"/>
    <col min="14601" max="14603" width="0" hidden="1" customWidth="1"/>
    <col min="14604" max="14604" width="25.44140625" bestFit="1" customWidth="1"/>
    <col min="14848" max="14848" width="3.44140625" customWidth="1"/>
    <col min="14849" max="14849" width="60.109375" customWidth="1"/>
    <col min="14850" max="14854" width="0" hidden="1" customWidth="1"/>
    <col min="14855" max="14855" width="23.44140625" bestFit="1" customWidth="1"/>
    <col min="14856" max="14856" width="27.5546875" customWidth="1"/>
    <col min="14857" max="14859" width="0" hidden="1" customWidth="1"/>
    <col min="14860" max="14860" width="25.44140625" bestFit="1" customWidth="1"/>
    <col min="15104" max="15104" width="3.44140625" customWidth="1"/>
    <col min="15105" max="15105" width="60.109375" customWidth="1"/>
    <col min="15106" max="15110" width="0" hidden="1" customWidth="1"/>
    <col min="15111" max="15111" width="23.44140625" bestFit="1" customWidth="1"/>
    <col min="15112" max="15112" width="27.5546875" customWidth="1"/>
    <col min="15113" max="15115" width="0" hidden="1" customWidth="1"/>
    <col min="15116" max="15116" width="25.44140625" bestFit="1" customWidth="1"/>
    <col min="15360" max="15360" width="3.44140625" customWidth="1"/>
    <col min="15361" max="15361" width="60.109375" customWidth="1"/>
    <col min="15362" max="15366" width="0" hidden="1" customWidth="1"/>
    <col min="15367" max="15367" width="23.44140625" bestFit="1" customWidth="1"/>
    <col min="15368" max="15368" width="27.5546875" customWidth="1"/>
    <col min="15369" max="15371" width="0" hidden="1" customWidth="1"/>
    <col min="15372" max="15372" width="25.44140625" bestFit="1" customWidth="1"/>
    <col min="15616" max="15616" width="3.44140625" customWidth="1"/>
    <col min="15617" max="15617" width="60.109375" customWidth="1"/>
    <col min="15618" max="15622" width="0" hidden="1" customWidth="1"/>
    <col min="15623" max="15623" width="23.44140625" bestFit="1" customWidth="1"/>
    <col min="15624" max="15624" width="27.5546875" customWidth="1"/>
    <col min="15625" max="15627" width="0" hidden="1" customWidth="1"/>
    <col min="15628" max="15628" width="25.44140625" bestFit="1" customWidth="1"/>
    <col min="15872" max="15872" width="3.44140625" customWidth="1"/>
    <col min="15873" max="15873" width="60.109375" customWidth="1"/>
    <col min="15874" max="15878" width="0" hidden="1" customWidth="1"/>
    <col min="15879" max="15879" width="23.44140625" bestFit="1" customWidth="1"/>
    <col min="15880" max="15880" width="27.5546875" customWidth="1"/>
    <col min="15881" max="15883" width="0" hidden="1" customWidth="1"/>
    <col min="15884" max="15884" width="25.44140625" bestFit="1" customWidth="1"/>
    <col min="16128" max="16128" width="3.44140625" customWidth="1"/>
    <col min="16129" max="16129" width="60.109375" customWidth="1"/>
    <col min="16130" max="16134" width="0" hidden="1" customWidth="1"/>
    <col min="16135" max="16135" width="23.44140625" bestFit="1" customWidth="1"/>
    <col min="16136" max="16136" width="27.5546875" customWidth="1"/>
    <col min="16137" max="16139" width="0" hidden="1" customWidth="1"/>
    <col min="16140" max="16140" width="25.44140625" bestFit="1" customWidth="1"/>
  </cols>
  <sheetData>
    <row r="1" spans="1:12" ht="15.6" x14ac:dyDescent="0.3">
      <c r="A1" s="4" t="s">
        <v>102</v>
      </c>
    </row>
    <row r="2" spans="1:12" ht="15.6" x14ac:dyDescent="0.3">
      <c r="A2" s="4" t="s">
        <v>10</v>
      </c>
    </row>
    <row r="3" spans="1:12" ht="15.6" x14ac:dyDescent="0.3">
      <c r="A3" s="5" t="s">
        <v>103</v>
      </c>
    </row>
    <row r="4" spans="1:12" ht="15" thickBot="1" x14ac:dyDescent="0.35"/>
    <row r="5" spans="1:12" ht="46.8" x14ac:dyDescent="0.3">
      <c r="A5" s="1" t="s">
        <v>11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17</v>
      </c>
      <c r="H5" s="2" t="s">
        <v>0</v>
      </c>
      <c r="I5" s="7" t="s">
        <v>18</v>
      </c>
      <c r="J5" s="8" t="s">
        <v>19</v>
      </c>
      <c r="K5" s="3" t="s">
        <v>20</v>
      </c>
      <c r="L5" s="3" t="s">
        <v>1</v>
      </c>
    </row>
    <row r="6" spans="1:12" x14ac:dyDescent="0.3">
      <c r="A6" s="19" t="s">
        <v>21</v>
      </c>
      <c r="B6" s="18" t="s">
        <v>22</v>
      </c>
      <c r="C6" s="9">
        <f>VLOOKUP(B6,[1]Database!E$1:V$65536,18,FALSE)</f>
        <v>32752</v>
      </c>
      <c r="D6" s="20">
        <f>VLOOKUP(B6,[1]Database!E$1:J$65536,2,FALSE)</f>
        <v>500000</v>
      </c>
      <c r="E6" s="20">
        <f>VLOOKUP(B6,[1]Database!E$1:J$65536,4,FALSE)</f>
        <v>218502.6</v>
      </c>
      <c r="F6" s="21">
        <f>VLOOKUP(B6,[1]Database!E$1:J$65536,6,FALSE)</f>
        <v>188244.73</v>
      </c>
      <c r="G6" s="18" t="s">
        <v>104</v>
      </c>
      <c r="H6" s="19" t="str">
        <f>INDEX([1]Database!C$1:C$65536,MATCH(B6,[1]Database!E$1:E$65536,0))</f>
        <v>AA - Global Affairs</v>
      </c>
      <c r="I6" s="21">
        <f>VLOOKUP(B6,[1]Database!E$1:M$65536,7,FALSE)</f>
        <v>31117.75</v>
      </c>
      <c r="J6" s="22">
        <f>VLOOKUP(B6,[1]Database!E$1:M$65536,9,FALSE)</f>
        <v>1.4054825800000001</v>
      </c>
      <c r="K6" s="22">
        <f>VLOOKUP(B6,[1]Database!E$1:M$65536,8,FALSE)</f>
        <v>1.76690306</v>
      </c>
      <c r="L6" s="32"/>
    </row>
    <row r="7" spans="1:12" ht="28.2" x14ac:dyDescent="0.3">
      <c r="A7" s="19" t="s">
        <v>23</v>
      </c>
      <c r="B7" s="18" t="s">
        <v>24</v>
      </c>
      <c r="C7" s="9">
        <f>VLOOKUP(B7,[1]Database!E$1:V$65536,18,FALSE)</f>
        <v>42664</v>
      </c>
      <c r="D7" s="20">
        <f>VLOOKUP(B7,[1]Database!E$1:J$65536,2,FALSE)</f>
        <v>500000</v>
      </c>
      <c r="E7" s="20">
        <f>VLOOKUP(B7,[1]Database!E$1:J$65536,4,FALSE)</f>
        <v>67375.14</v>
      </c>
      <c r="F7" s="21">
        <f>VLOOKUP(B7,[1]Database!E$1:J$65536,6,FALSE)</f>
        <v>30878.75</v>
      </c>
      <c r="G7" s="23" t="s">
        <v>105</v>
      </c>
      <c r="H7" s="19" t="str">
        <f>INDEX([1]Database!C$1:C$65536,MATCH(B7,[1]Database!E$1:E$65536,0))</f>
        <v>AA - STEPP</v>
      </c>
      <c r="I7" s="21">
        <f>VLOOKUP(B7,[1]Database!E$1:M$65536,7,FALSE)</f>
        <v>24570.99</v>
      </c>
      <c r="J7" s="22">
        <f>VLOOKUP(B7,[1]Database!E$1:M$65536,9,FALSE)</f>
        <v>1.1097471799999998</v>
      </c>
      <c r="K7" s="22">
        <f>VLOOKUP(B7,[1]Database!E$1:M$65536,8,FALSE)</f>
        <v>1.3951383400000001</v>
      </c>
      <c r="L7" s="18" t="s">
        <v>25</v>
      </c>
    </row>
    <row r="8" spans="1:12" x14ac:dyDescent="0.3">
      <c r="A8" s="19" t="s">
        <v>26</v>
      </c>
      <c r="B8" s="18" t="s">
        <v>27</v>
      </c>
      <c r="C8" s="9">
        <f>VLOOKUP(B8,[1]Database!E$1:V$65536,18,FALSE)</f>
        <v>41928</v>
      </c>
      <c r="D8" s="20">
        <f>VLOOKUP(B8,[1]Database!E$1:J$65536,2,FALSE)</f>
        <v>522650.53</v>
      </c>
      <c r="E8" s="20">
        <f>VLOOKUP(B8,[1]Database!E$1:J$65536,4,FALSE)</f>
        <v>81932.509999999995</v>
      </c>
      <c r="F8" s="21">
        <f>VLOOKUP(B8,[1]Database!E$1:J$65536,6,FALSE)</f>
        <v>167793.22</v>
      </c>
      <c r="G8" s="23" t="str">
        <f>VLOOKUP(B8,[1]Database!E$1:AH$65536,28,FALSE)</f>
        <v>Dr. George Wang</v>
      </c>
      <c r="H8" s="19" t="str">
        <f>INDEX([1]Database!C$1:C$65536,MATCH(B8,[1]Database!E$1:E$65536,0))</f>
        <v>CET - Const. Mgmt</v>
      </c>
      <c r="I8" s="21">
        <f>VLOOKUP(B8,[1]Database!E$1:M$65536,7,FALSE)</f>
        <v>26183.98</v>
      </c>
      <c r="J8" s="22">
        <f>VLOOKUP(B8,[1]Database!E$1:M$65536,9,FALSE)</f>
        <v>1.1313874110105655</v>
      </c>
      <c r="K8" s="22">
        <f>VLOOKUP(B8,[1]Database!E$1:M$65536,8,FALSE)</f>
        <v>1.4223243588789625</v>
      </c>
      <c r="L8" s="18" t="s">
        <v>106</v>
      </c>
    </row>
    <row r="9" spans="1:12" x14ac:dyDescent="0.3">
      <c r="A9" s="19" t="s">
        <v>28</v>
      </c>
      <c r="B9" s="18" t="s">
        <v>29</v>
      </c>
      <c r="C9" s="9">
        <f>VLOOKUP(B9,[1]Database!E$1:V$65536,18,FALSE)</f>
        <v>41250</v>
      </c>
      <c r="D9" s="20">
        <f>VLOOKUP(B9,[1]Database!E$1:J$65536,2,FALSE)</f>
        <v>667000</v>
      </c>
      <c r="E9" s="20">
        <f>VLOOKUP(B9,[1]Database!E$1:J$65536,4,FALSE)</f>
        <v>141164.01999999999</v>
      </c>
      <c r="F9" s="21">
        <f>VLOOKUP(B9,[1]Database!E$1:J$65536,6,FALSE)</f>
        <v>41199.03</v>
      </c>
      <c r="G9" s="23" t="str">
        <f>VLOOKUP(B9,[1]Database!E$1:AH$65536,28,FALSE)</f>
        <v>Dr. Brenda Wells</v>
      </c>
      <c r="H9" s="19" t="str">
        <f>INDEX([1]Database!C$1:C$65536,MATCH(B9,[1]Database!E$1:E$65536,0))</f>
        <v>COB - Finance</v>
      </c>
      <c r="I9" s="21">
        <f>VLOOKUP(B9,[1]Database!E$1:M$65536,7,FALSE)</f>
        <v>35000.910000000003</v>
      </c>
      <c r="J9" s="22">
        <f>VLOOKUP(B9,[1]Database!E$1:M$65536,9,FALSE)</f>
        <v>1.1850612593703149</v>
      </c>
      <c r="K9" s="22">
        <f>VLOOKUP(B9,[1]Database!E$1:M$65536,8,FALSE)</f>
        <v>1.4898003148425787</v>
      </c>
      <c r="L9" s="18" t="s">
        <v>30</v>
      </c>
    </row>
    <row r="10" spans="1:12" x14ac:dyDescent="0.3">
      <c r="A10" s="19" t="s">
        <v>31</v>
      </c>
      <c r="B10" s="18" t="s">
        <v>32</v>
      </c>
      <c r="C10" s="9">
        <f>VLOOKUP(B10,[1]Database!E$1:V$65536,18,FALSE)</f>
        <v>41555</v>
      </c>
      <c r="D10" s="20">
        <f>VLOOKUP(B10,[1]Database!E$1:J$65536,2,FALSE)</f>
        <v>1000000</v>
      </c>
      <c r="E10" s="20">
        <f>VLOOKUP(B10,[1]Database!E$1:J$65536,4,FALSE)</f>
        <v>174406.12</v>
      </c>
      <c r="F10" s="21">
        <f>VLOOKUP(B10,[1]Database!E$1:J$65536,6,FALSE)</f>
        <v>150281.35999999999</v>
      </c>
      <c r="G10" s="23" t="str">
        <f>VLOOKUP(B10,[1]Database!E$1:AH$65536,28,FALSE)</f>
        <v>Dr. John Kros</v>
      </c>
      <c r="H10" s="19" t="str">
        <f>INDEX([1]Database!C$1:C$65536,MATCH(B10,[1]Database!E$1:E$65536,0))</f>
        <v>COB</v>
      </c>
      <c r="I10" s="21">
        <f>VLOOKUP(B10,[1]Database!E$1:M$65536,7,FALSE)</f>
        <v>50862.55</v>
      </c>
      <c r="J10" s="22">
        <f>VLOOKUP(B10,[1]Database!E$1:M$65536,9,FALSE)</f>
        <v>1.14864389</v>
      </c>
      <c r="K10" s="22">
        <f>VLOOKUP(B10,[1]Database!E$1:M$65536,8,FALSE)</f>
        <v>1.44401822</v>
      </c>
      <c r="L10" s="18" t="s">
        <v>33</v>
      </c>
    </row>
    <row r="11" spans="1:12" x14ac:dyDescent="0.3">
      <c r="A11" s="19" t="s">
        <v>34</v>
      </c>
      <c r="B11" s="18" t="s">
        <v>35</v>
      </c>
      <c r="C11" s="9">
        <f>VLOOKUP(B11,[1]Database!E$1:V$65536,18,FALSE)</f>
        <v>31593</v>
      </c>
      <c r="D11" s="20">
        <f>VLOOKUP(B11,[1]Database!E$1:J$65536,2,FALSE)</f>
        <v>500000</v>
      </c>
      <c r="E11" s="20">
        <f>VLOOKUP(B11,[1]Database!E$1:J$65536,4,FALSE)</f>
        <v>182871.12</v>
      </c>
      <c r="F11" s="21">
        <f>VLOOKUP(B11,[1]Database!E$1:J$65536,6,FALSE)</f>
        <v>262113.69</v>
      </c>
      <c r="G11" s="31" t="str">
        <f>VLOOKUP(B11,[1]Database!E$1:AH$65536,28,FALSE)</f>
        <v>Vacant</v>
      </c>
      <c r="H11" s="19" t="str">
        <f>INDEX([1]Database!C$1:C$65536,MATCH(B11,[1]Database!E$1:E$65536,0))</f>
        <v>COB</v>
      </c>
      <c r="I11" s="21">
        <f>VLOOKUP(B11,[1]Database!E$1:M$65536,7,FALSE)</f>
        <v>29574.58</v>
      </c>
      <c r="J11" s="22">
        <f>VLOOKUP(B11,[1]Database!E$1:M$65536,9,FALSE)</f>
        <v>1.3357828799999998</v>
      </c>
      <c r="K11" s="22">
        <f>VLOOKUP(B11,[1]Database!E$1:M$65536,8,FALSE)</f>
        <v>1.6792800400000001</v>
      </c>
      <c r="L11" s="33"/>
    </row>
    <row r="12" spans="1:12" x14ac:dyDescent="0.3">
      <c r="A12" s="19" t="s">
        <v>36</v>
      </c>
      <c r="B12" s="18" t="s">
        <v>37</v>
      </c>
      <c r="C12" s="9">
        <f>VLOOKUP(B12,[1]Database!E$1:V$65536,18,FALSE)</f>
        <v>41928</v>
      </c>
      <c r="D12" s="20">
        <f>VLOOKUP(B12,[1]Database!E$1:J$65536,2,FALSE)</f>
        <v>515143.77</v>
      </c>
      <c r="E12" s="20">
        <f>VLOOKUP(B12,[1]Database!E$1:J$65536,4,FALSE)</f>
        <v>78388.210000000006</v>
      </c>
      <c r="F12" s="21">
        <f>VLOOKUP(B12,[1]Database!E$1:J$65536,6,FALSE)</f>
        <v>40326.78</v>
      </c>
      <c r="G12" s="23" t="str">
        <f>VLOOKUP(B12,[1]Database!E$1:AH$65536,28,FALSE)</f>
        <v>Dr. Doug Schneider</v>
      </c>
      <c r="H12" s="19" t="str">
        <f>INDEX([1]Database!C$1:C$65536,MATCH(B12,[1]Database!E$1:E$65536,0))</f>
        <v>COB - Accounting</v>
      </c>
      <c r="I12" s="21">
        <f>VLOOKUP(B12,[1]Database!E$1:M$65536,7,FALSE)</f>
        <v>25704.62</v>
      </c>
      <c r="J12" s="22">
        <f>VLOOKUP(B12,[1]Database!E$1:M$65536,9,FALSE)</f>
        <v>1.1268402605354229</v>
      </c>
      <c r="K12" s="22">
        <f>VLOOKUP(B12,[1]Database!E$1:M$65536,8,FALSE)</f>
        <v>1.4166170931272253</v>
      </c>
      <c r="L12" s="18" t="s">
        <v>33</v>
      </c>
    </row>
    <row r="13" spans="1:12" x14ac:dyDescent="0.3">
      <c r="A13" s="24" t="s">
        <v>38</v>
      </c>
      <c r="B13" s="18" t="s">
        <v>39</v>
      </c>
      <c r="C13" s="9">
        <f>VLOOKUP(B13,[1]Database!E$1:V$65536,18,FALSE)</f>
        <v>42333</v>
      </c>
      <c r="D13" s="20">
        <f>VLOOKUP(B13,[1]Database!E$1:J$65536,2,FALSE)</f>
        <v>1500000</v>
      </c>
      <c r="E13" s="20">
        <f>VLOOKUP(B13,[1]Database!E$1:J$65536,4,FALSE)</f>
        <v>172780.71</v>
      </c>
      <c r="F13" s="21">
        <f>VLOOKUP(B13,[1]Database!E$1:J$65536,6,FALSE)</f>
        <v>123941.13</v>
      </c>
      <c r="G13" s="23" t="str">
        <f>VLOOKUP(B13,[1]Database!E$1:AH$65536,28,FALSE)</f>
        <v>Dr. Michael Harris</v>
      </c>
      <c r="H13" s="19" t="str">
        <f>INDEX([1]Database!C$1:C$65536,MATCH(B13,[1]Database!E$1:E$65536,0))</f>
        <v>COB - Entrepreneurship</v>
      </c>
      <c r="I13" s="21">
        <f>VLOOKUP(B13,[1]Database!E$1:M$65536,7,FALSE)</f>
        <v>72444.399999999994</v>
      </c>
      <c r="J13" s="22">
        <f>VLOOKUP(B13,[1]Database!E$1:M$65536,9,FALSE)</f>
        <v>1.0906675533333334</v>
      </c>
      <c r="K13" s="22">
        <f>VLOOKUP(B13,[1]Database!E$1:M$65536,8,FALSE)</f>
        <v>1.3711431733333332</v>
      </c>
      <c r="L13" s="18" t="s">
        <v>40</v>
      </c>
    </row>
    <row r="14" spans="1:12" x14ac:dyDescent="0.3">
      <c r="A14" s="24" t="s">
        <v>41</v>
      </c>
      <c r="B14" s="18" t="s">
        <v>42</v>
      </c>
      <c r="C14" s="9">
        <f>VLOOKUP(B14,[1]Database!E$1:V$65536,18,FALSE)</f>
        <v>42664</v>
      </c>
      <c r="D14" s="20">
        <f>VLOOKUP(B14,[1]Database!E$1:J$65536,2,FALSE)</f>
        <v>517000</v>
      </c>
      <c r="E14" s="20">
        <f>VLOOKUP(B14,[1]Database!E$1:J$65536,4,FALSE)</f>
        <v>73373.8</v>
      </c>
      <c r="F14" s="21">
        <f>VLOOKUP(B14,[1]Database!E$1:J$65536,6,FALSE)</f>
        <v>60301.33</v>
      </c>
      <c r="G14" s="23" t="s">
        <v>107</v>
      </c>
      <c r="H14" s="19" t="str">
        <f>INDEX([1]Database!C$1:C$65536,MATCH(B14,[1]Database!E$1:E$65536,0))</f>
        <v>COB - Finance</v>
      </c>
      <c r="I14" s="21">
        <f>VLOOKUP(B14,[1]Database!E$1:M$65536,7,FALSE)</f>
        <v>25566.400000000001</v>
      </c>
      <c r="J14" s="22">
        <f>VLOOKUP(B14,[1]Database!E$1:M$65536,9,FALSE)</f>
        <v>1.1167205029013541</v>
      </c>
      <c r="K14" s="22">
        <f>VLOOKUP(B14,[1]Database!E$1:M$65536,8,FALSE)</f>
        <v>1.4039121276595743</v>
      </c>
      <c r="L14" s="18"/>
    </row>
    <row r="15" spans="1:12" x14ac:dyDescent="0.3">
      <c r="A15" s="19" t="s">
        <v>43</v>
      </c>
      <c r="B15" s="18" t="s">
        <v>44</v>
      </c>
      <c r="C15" s="9">
        <f>VLOOKUP(B15,[1]Database!E$1:V$65536,18,FALSE)</f>
        <v>41250</v>
      </c>
      <c r="D15" s="20">
        <f>VLOOKUP(B15,[1]Database!E$1:J$65536,2,FALSE)</f>
        <v>1500000</v>
      </c>
      <c r="E15" s="20">
        <f>VLOOKUP(B15,[1]Database!E$1:J$65536,4,FALSE)</f>
        <v>311890.31</v>
      </c>
      <c r="F15" s="21">
        <f>VLOOKUP(B15,[1]Database!E$1:J$65536,6,FALSE)</f>
        <v>170998.14</v>
      </c>
      <c r="G15" s="23" t="s">
        <v>108</v>
      </c>
      <c r="H15" s="19" t="str">
        <f>INDEX([1]Database!C$1:C$65536,MATCH(B15,[1]Database!E$1:E$65536,0))</f>
        <v>COB - Leadership</v>
      </c>
      <c r="I15" s="21">
        <f>VLOOKUP(B15,[1]Database!E$1:M$65536,7,FALSE)</f>
        <v>78471.460000000006</v>
      </c>
      <c r="J15" s="22">
        <f>VLOOKUP(B15,[1]Database!E$1:M$65536,9,FALSE)</f>
        <v>1.1814293933333333</v>
      </c>
      <c r="K15" s="22">
        <f>VLOOKUP(B15,[1]Database!E$1:M$65536,8,FALSE)</f>
        <v>1.4852345066666666</v>
      </c>
      <c r="L15" s="18" t="s">
        <v>45</v>
      </c>
    </row>
    <row r="16" spans="1:12" x14ac:dyDescent="0.3">
      <c r="A16" s="19" t="s">
        <v>3</v>
      </c>
      <c r="B16" s="18" t="s">
        <v>46</v>
      </c>
      <c r="C16" s="9">
        <f>VLOOKUP(B16,[1]Database!E$1:V$65536,18,FALSE)</f>
        <v>43007</v>
      </c>
      <c r="D16" s="20">
        <f>VLOOKUP(B16,[1]Database!E$1:J$65536,2,FALSE)</f>
        <v>500322.34</v>
      </c>
      <c r="E16" s="20">
        <f>VLOOKUP(B16,[1]Database!E$1:J$65536,4,FALSE)</f>
        <v>90162.8</v>
      </c>
      <c r="F16" s="21">
        <f>VLOOKUP(B16,[1]Database!E$1:J$65536,6,FALSE)</f>
        <v>61189.17</v>
      </c>
      <c r="G16" s="25" t="str">
        <f>VLOOKUP(B16,[1]Database!E$1:AH$65536,28,FALSE)</f>
        <v>Dr. Dennis Barber</v>
      </c>
      <c r="H16" s="19" t="str">
        <f>INDEX([1]Database!C$1:C$65536,MATCH(B16,[1]Database!E$1:E$65536,0))</f>
        <v>COB - Entrepreneurship</v>
      </c>
      <c r="I16" s="21">
        <f>VLOOKUP(B16,[1]Database!E$1:M$65536,7,FALSE)</f>
        <v>25515.31</v>
      </c>
      <c r="J16" s="22">
        <f>VLOOKUP(B16,[1]Database!E$1:M$65536,9,FALSE)</f>
        <v>1.1500984945025641</v>
      </c>
      <c r="K16" s="22">
        <f>VLOOKUP(B16,[1]Database!E$1:M$65536,8,FALSE)</f>
        <v>1.4465971277636731</v>
      </c>
      <c r="L16" s="18" t="s">
        <v>47</v>
      </c>
    </row>
    <row r="17" spans="1:13" x14ac:dyDescent="0.3">
      <c r="A17" s="19" t="s">
        <v>48</v>
      </c>
      <c r="B17" s="18" t="s">
        <v>49</v>
      </c>
      <c r="C17" s="9">
        <f>VLOOKUP(B17,[1]Database!E$1:V$65536,18,FALSE)</f>
        <v>33771</v>
      </c>
      <c r="D17" s="20">
        <f>VLOOKUP(B17,[1]Database!E$1:J$65536,2,FALSE)</f>
        <v>500000</v>
      </c>
      <c r="E17" s="20">
        <f>VLOOKUP(B17,[1]Database!E$1:J$65536,4,FALSE)</f>
        <v>228075.01</v>
      </c>
      <c r="F17" s="21">
        <f>VLOOKUP(B17,[1]Database!E$1:J$65536,6,FALSE)</f>
        <v>470218.81</v>
      </c>
      <c r="G17" s="31" t="str">
        <f>VLOOKUP(B17,[1]Database!E$1:AH$65536,28,FALSE)</f>
        <v>Vacant</v>
      </c>
      <c r="H17" s="19" t="str">
        <f>INDEX([1]Database!C$1:C$65536,MATCH(B17,[1]Database!E$1:E$65536,0))</f>
        <v>COE</v>
      </c>
      <c r="I17" s="21">
        <f>VLOOKUP(B17,[1]Database!E$1:M$65536,7,FALSE)</f>
        <v>31532.32</v>
      </c>
      <c r="J17" s="22">
        <f>VLOOKUP(B17,[1]Database!E$1:M$65536,9,FALSE)</f>
        <v>1.4242074199999999</v>
      </c>
      <c r="K17" s="22">
        <f>VLOOKUP(B17,[1]Database!E$1:M$65536,8,FALSE)</f>
        <v>1.790443</v>
      </c>
      <c r="L17" s="32"/>
    </row>
    <row r="18" spans="1:13" ht="28.2" x14ac:dyDescent="0.3">
      <c r="A18" s="19" t="s">
        <v>50</v>
      </c>
      <c r="B18" s="18" t="s">
        <v>51</v>
      </c>
      <c r="C18" s="9">
        <f>VLOOKUP(B18,[1]Database!E$1:V$65536,18,FALSE)</f>
        <v>35726</v>
      </c>
      <c r="D18" s="20">
        <f>VLOOKUP(B18,[1]Database!E$1:J$65536,2,FALSE)</f>
        <v>1001000</v>
      </c>
      <c r="E18" s="20">
        <f>VLOOKUP(B18,[1]Database!E$1:J$65536,4,FALSE)</f>
        <v>253269.96</v>
      </c>
      <c r="F18" s="21">
        <f>VLOOKUP(B18,[1]Database!E$1:J$65536,6,FALSE)</f>
        <v>397101.42</v>
      </c>
      <c r="G18" s="23" t="str">
        <f>VLOOKUP(B18,[1]Database!E$1:AH$65536,28,FALSE)</f>
        <v>Dr. Matt Militello</v>
      </c>
      <c r="H18" s="19" t="str">
        <f>INDEX([1]Database!C$1:C$65536,MATCH(B18,[1]Database!E$1:E$65536,0))</f>
        <v>COE - Educational Leadership</v>
      </c>
      <c r="I18" s="21">
        <f>VLOOKUP(B18,[1]Database!E$1:M$65536,7,FALSE)</f>
        <v>54321.39</v>
      </c>
      <c r="J18" s="22">
        <f>VLOOKUP(B18,[1]Database!E$1:M$65536,9,FALSE)</f>
        <v>1.2255303496503496</v>
      </c>
      <c r="K18" s="22">
        <f>VLOOKUP(B18,[1]Database!E$1:M$65536,8,FALSE)</f>
        <v>1.5406760439560439</v>
      </c>
      <c r="L18" s="18" t="s">
        <v>52</v>
      </c>
    </row>
    <row r="19" spans="1:13" x14ac:dyDescent="0.3">
      <c r="A19" s="19" t="s">
        <v>4</v>
      </c>
      <c r="B19" s="18" t="s">
        <v>53</v>
      </c>
      <c r="C19" s="9">
        <f>VLOOKUP(B19,[1]Database!E$1:V$65536,18,FALSE)</f>
        <v>40556</v>
      </c>
      <c r="D19" s="20">
        <f>VLOOKUP(B19,[1]Database!E$1:J$65536,2,FALSE)</f>
        <v>1000000</v>
      </c>
      <c r="E19" s="20">
        <f>VLOOKUP(B19,[1]Database!E$1:J$65536,4,FALSE)</f>
        <v>205205.24</v>
      </c>
      <c r="F19" s="21">
        <f>VLOOKUP(B19,[1]Database!E$1:J$65536,6,FALSE)</f>
        <v>115884.33</v>
      </c>
      <c r="G19" s="23" t="str">
        <f>VLOOKUP(B19,[1]Database!E$1:AH$65536,28,FALSE)</f>
        <v>Dr. Leonard Annetta</v>
      </c>
      <c r="H19" s="19" t="str">
        <f>INDEX([1]Database!C$1:C$65536,MATCH(B19,[1]Database!E$1:E$65536,0))</f>
        <v>COE - Math &amp; Science</v>
      </c>
      <c r="I19" s="21">
        <f>VLOOKUP(B19,[1]Database!E$1:M$65536,7,FALSE)</f>
        <v>52196.44</v>
      </c>
      <c r="J19" s="22">
        <f>VLOOKUP(B19,[1]Database!E$1:M$65536,9,FALSE)</f>
        <v>1.1787674699999999</v>
      </c>
      <c r="K19" s="22">
        <f>VLOOKUP(B19,[1]Database!E$1:M$65536,8,FALSE)</f>
        <v>1.4818880700000001</v>
      </c>
      <c r="L19" s="18" t="s">
        <v>54</v>
      </c>
    </row>
    <row r="20" spans="1:13" x14ac:dyDescent="0.3">
      <c r="A20" s="19" t="s">
        <v>55</v>
      </c>
      <c r="B20" s="18" t="s">
        <v>56</v>
      </c>
      <c r="C20" s="9">
        <v>43858</v>
      </c>
      <c r="D20" s="20">
        <v>1000000</v>
      </c>
      <c r="E20" s="20">
        <f>VLOOKUP(B20,[1]Database!E$1:J$65536,4,FALSE)</f>
        <v>80663.839999999997</v>
      </c>
      <c r="F20" s="21">
        <f>VLOOKUP(B20,[1]Database!E$1:J$65536,6,FALSE)</f>
        <v>42102.41</v>
      </c>
      <c r="G20" s="25" t="s">
        <v>57</v>
      </c>
      <c r="H20" s="19" t="s">
        <v>5</v>
      </c>
      <c r="I20" s="21">
        <f>VLOOKUP(B20,[1]Database!E$1:M$65536,7,FALSE)</f>
        <v>45259.22</v>
      </c>
      <c r="J20" s="22">
        <v>0</v>
      </c>
      <c r="K20" s="22">
        <v>0</v>
      </c>
      <c r="L20" s="18" t="s">
        <v>58</v>
      </c>
    </row>
    <row r="21" spans="1:13" x14ac:dyDescent="0.3">
      <c r="A21" s="19" t="s">
        <v>121</v>
      </c>
      <c r="B21" s="18"/>
      <c r="C21" s="9"/>
      <c r="D21" s="20"/>
      <c r="E21" s="20"/>
      <c r="F21" s="21"/>
      <c r="G21" s="31" t="s">
        <v>2</v>
      </c>
      <c r="H21" s="19"/>
      <c r="I21" s="21"/>
      <c r="J21" s="22"/>
      <c r="K21" s="22"/>
      <c r="L21" s="30"/>
    </row>
    <row r="22" spans="1:13" ht="28.2" x14ac:dyDescent="0.3">
      <c r="A22" s="19" t="s">
        <v>59</v>
      </c>
      <c r="B22" s="18" t="s">
        <v>60</v>
      </c>
      <c r="C22" s="9">
        <f>VLOOKUP(B22,[1]Database!E$1:V$65536,18,FALSE)</f>
        <v>37309</v>
      </c>
      <c r="D22" s="20">
        <f>VLOOKUP(B22,[1]Database!E$1:J$65536,2,FALSE)</f>
        <v>577520.01</v>
      </c>
      <c r="E22" s="20">
        <f>VLOOKUP(B22,[1]Database!E$1:J$65536,4,FALSE)</f>
        <v>113748.1</v>
      </c>
      <c r="F22" s="21">
        <f>VLOOKUP(B22,[1]Database!E$1:J$65536,6,FALSE)</f>
        <v>146929.92000000001</v>
      </c>
      <c r="G22" s="25" t="s">
        <v>109</v>
      </c>
      <c r="H22" s="19" t="str">
        <f>INDEX([1]Database!C$1:C$65536,MATCH(B22,[1]Database!E$1:E$65536,0))</f>
        <v>Fine Arts &amp; Communication - School of Music</v>
      </c>
      <c r="I22" s="21">
        <f>VLOOKUP(B22,[1]Database!E$1:M$65536,7,FALSE)</f>
        <v>26699.15</v>
      </c>
      <c r="J22" s="22">
        <f>VLOOKUP(B22,[1]Database!E$1:M$65536,9,FALSE)</f>
        <v>1.1993611481312036</v>
      </c>
      <c r="K22" s="22">
        <f>VLOOKUP(B22,[1]Database!E$1:M$65536,8,FALSE)</f>
        <v>1.5077774352037872</v>
      </c>
      <c r="L22" s="30"/>
      <c r="M22" s="26"/>
    </row>
    <row r="23" spans="1:13" ht="28.2" x14ac:dyDescent="0.3">
      <c r="A23" s="19" t="s">
        <v>61</v>
      </c>
      <c r="B23" s="18" t="s">
        <v>62</v>
      </c>
      <c r="C23" s="9">
        <f>VLOOKUP(B23,[1]Database!E$1:V$65536,18,FALSE)</f>
        <v>40856</v>
      </c>
      <c r="D23" s="20">
        <f>VLOOKUP(B23,[1]Database!E$1:J$65536,2,FALSE)</f>
        <v>1001356.92</v>
      </c>
      <c r="E23" s="20">
        <f>VLOOKUP(B23,[1]Database!E$1:J$65536,4,FALSE)</f>
        <v>199931.69</v>
      </c>
      <c r="F23" s="21">
        <f>VLOOKUP(B23,[1]Database!E$1:J$65536,6,FALSE)</f>
        <v>128336.27</v>
      </c>
      <c r="G23" s="23" t="str">
        <f>VLOOKUP(B23,[1]Database!E$1:AH$65536,28,FALSE)</f>
        <v>Dr. Ara Gregorian</v>
      </c>
      <c r="H23" s="19" t="str">
        <f>INDEX([1]Database!C$1:C$65536,MATCH(B23,[1]Database!E$1:E$65536,0))</f>
        <v>Fine Arts &amp; Communicaton - School of Music</v>
      </c>
      <c r="I23" s="21">
        <f>VLOOKUP(B23,[1]Database!E$1:M$65536,7,FALSE)</f>
        <v>52026.81</v>
      </c>
      <c r="J23" s="22">
        <f>VLOOKUP(B23,[1]Database!E$1:M$65536,9,FALSE)</f>
        <v>1.1733446052382601</v>
      </c>
      <c r="K23" s="22">
        <f>VLOOKUP(B23,[1]Database!E$1:M$65536,8,FALSE)</f>
        <v>1.4750707170426305</v>
      </c>
      <c r="L23" s="18" t="s">
        <v>63</v>
      </c>
    </row>
    <row r="24" spans="1:13" ht="28.2" x14ac:dyDescent="0.3">
      <c r="A24" s="19" t="s">
        <v>64</v>
      </c>
      <c r="B24" s="18" t="s">
        <v>65</v>
      </c>
      <c r="C24" s="9">
        <f>VLOOKUP(B24,[1]Database!E$1:V$65536,18,FALSE)</f>
        <v>35130</v>
      </c>
      <c r="D24" s="20">
        <f>VLOOKUP(B24,[1]Database!E$1:J$65536,2,FALSE)</f>
        <v>500000</v>
      </c>
      <c r="E24" s="20">
        <f>VLOOKUP(B24,[1]Database!E$1:J$65536,4,FALSE)</f>
        <v>168674.38</v>
      </c>
      <c r="F24" s="21">
        <f>VLOOKUP(B24,[1]Database!E$1:J$65536,6,FALSE)</f>
        <v>91140.46</v>
      </c>
      <c r="G24" s="23" t="str">
        <f>VLOOKUP(B24,[1]Database!E$1:AH$65536,28,FALSE)</f>
        <v>Dr. Ed Jacobs</v>
      </c>
      <c r="H24" s="19" t="str">
        <f>INDEX([1]Database!C$1:C$65536,MATCH(B24,[1]Database!E$1:E$65536,0))</f>
        <v>Fine Arts &amp; Communication - School of Music</v>
      </c>
      <c r="I24" s="21">
        <f>VLOOKUP(B24,[1]Database!E$1:M$65536,7,FALSE)</f>
        <v>28959.73</v>
      </c>
      <c r="J24" s="22">
        <f>VLOOKUP(B24,[1]Database!E$1:M$65536,9,FALSE)</f>
        <v>1.3080122599999999</v>
      </c>
      <c r="K24" s="22">
        <f>VLOOKUP(B24,[1]Database!E$1:M$65536,8,FALSE)</f>
        <v>1.64436822</v>
      </c>
      <c r="L24" s="18" t="s">
        <v>66</v>
      </c>
    </row>
    <row r="25" spans="1:13" ht="28.2" x14ac:dyDescent="0.3">
      <c r="A25" s="19" t="s">
        <v>67</v>
      </c>
      <c r="B25" s="18" t="s">
        <v>68</v>
      </c>
      <c r="C25" s="9">
        <v>44543</v>
      </c>
      <c r="D25" s="20">
        <v>500000</v>
      </c>
      <c r="E25" s="20">
        <v>68201.070000000007</v>
      </c>
      <c r="F25" s="21">
        <v>0</v>
      </c>
      <c r="G25" s="25" t="s">
        <v>122</v>
      </c>
      <c r="H25" s="19" t="str">
        <f>INDEX([1]Database!C$1:C$65536,MATCH(B25,[1]Database!E$1:E$65536,0))</f>
        <v>Fine Arts &amp; Communication - School of Music</v>
      </c>
      <c r="I25" s="21">
        <f>VLOOKUP(B25,[1]Database!E$1:M$65536,7,FALSE)</f>
        <v>0</v>
      </c>
      <c r="J25" s="22"/>
      <c r="K25" s="22"/>
      <c r="L25" s="18" t="s">
        <v>110</v>
      </c>
    </row>
    <row r="26" spans="1:13" ht="28.2" x14ac:dyDescent="0.3">
      <c r="A26" s="19" t="s">
        <v>69</v>
      </c>
      <c r="B26" s="18" t="s">
        <v>70</v>
      </c>
      <c r="C26" s="9">
        <f>VLOOKUP(B26,[1]Database!E$1:V$65536,18,FALSE)</f>
        <v>35934</v>
      </c>
      <c r="D26" s="20">
        <f>VLOOKUP(B26,[1]Database!E$1:J$65536,2,FALSE)</f>
        <v>500000</v>
      </c>
      <c r="E26" s="20">
        <f>VLOOKUP(B26,[1]Database!E$1:J$65536,4,FALSE)</f>
        <v>111665.25</v>
      </c>
      <c r="F26" s="21">
        <f>VLOOKUP(B26,[1]Database!E$1:J$65536,6,FALSE)</f>
        <v>151801.44</v>
      </c>
      <c r="G26" s="25" t="s">
        <v>71</v>
      </c>
      <c r="H26" s="19" t="str">
        <f>INDEX([1]Database!C$1:C$65536,MATCH(B26,[1]Database!E$1:E$65536,0))</f>
        <v>Fine Arts &amp; Communication - School of Art &amp; Design</v>
      </c>
      <c r="I26" s="21">
        <f>VLOOKUP(B26,[1]Database!E$1:M$65536,7,FALSE)</f>
        <v>0</v>
      </c>
      <c r="J26" s="22">
        <f>VLOOKUP(B26,[1]Database!E$1:M$65536,9,FALSE)</f>
        <v>0</v>
      </c>
      <c r="K26" s="22">
        <f>VLOOKUP(B26,[1]Database!E$1:M$65536,8,FALSE)</f>
        <v>1.50417442</v>
      </c>
      <c r="L26" s="18" t="s">
        <v>72</v>
      </c>
    </row>
    <row r="27" spans="1:13" ht="28.2" x14ac:dyDescent="0.3">
      <c r="A27" s="19" t="s">
        <v>6</v>
      </c>
      <c r="B27" s="18" t="s">
        <v>73</v>
      </c>
      <c r="C27" s="9">
        <f>VLOOKUP(B27,[1]Database!E$1:V$65536,18,FALSE)</f>
        <v>38610</v>
      </c>
      <c r="D27" s="20">
        <f>VLOOKUP(B27,[1]Database!E$1:J$65536,2,FALSE)</f>
        <v>524115.71</v>
      </c>
      <c r="E27" s="20">
        <f>VLOOKUP(B27,[1]Database!E$1:J$65536,4,FALSE)</f>
        <v>116088.47</v>
      </c>
      <c r="F27" s="21">
        <f>VLOOKUP(B27,[1]Database!E$1:J$65536,6,FALSE)</f>
        <v>122160.06</v>
      </c>
      <c r="G27" s="25" t="s">
        <v>74</v>
      </c>
      <c r="H27" s="19" t="s">
        <v>75</v>
      </c>
      <c r="I27" s="21">
        <f>VLOOKUP(B27,[1]Database!E$1:M$65536,7,FALSE)</f>
        <v>27726.71</v>
      </c>
      <c r="J27" s="22">
        <f>VLOOKUP(B27,[1]Database!E$1:M$65536,9,FALSE)</f>
        <v>1.1946988385446413</v>
      </c>
      <c r="K27" s="22">
        <f>VLOOKUP(B27,[1]Database!E$1:M$65536,8,FALSE)</f>
        <v>1.5019162085410491</v>
      </c>
      <c r="L27" s="18" t="s">
        <v>76</v>
      </c>
    </row>
    <row r="28" spans="1:13" x14ac:dyDescent="0.3">
      <c r="A28" s="19" t="s">
        <v>7</v>
      </c>
      <c r="B28" s="18" t="s">
        <v>77</v>
      </c>
      <c r="C28" s="9">
        <f>VLOOKUP(B28,[1]Database!E$1:V$65536,18,FALSE)</f>
        <v>41928</v>
      </c>
      <c r="D28" s="20">
        <f>VLOOKUP(B28,[1]Database!E$1:J$65536,2,FALSE)</f>
        <v>501171.15</v>
      </c>
      <c r="E28" s="20">
        <f>VLOOKUP(B28,[1]Database!E$1:J$65536,4,FALSE)</f>
        <v>67941.429999999993</v>
      </c>
      <c r="F28" s="21">
        <f>VLOOKUP(B28,[1]Database!E$1:J$65536,6,FALSE)</f>
        <v>81086.19</v>
      </c>
      <c r="G28" s="23" t="s">
        <v>111</v>
      </c>
      <c r="H28" s="19" t="str">
        <f>INDEX([1]Database!C$1:C$65536,MATCH(B28,[1]Database!E$1:E$65536,0))</f>
        <v>THCAS - Economics</v>
      </c>
      <c r="I28" s="21">
        <f>VLOOKUP(B28,[1]Database!E$1:M$65536,7,FALSE)</f>
        <v>24647.78</v>
      </c>
      <c r="J28" s="22">
        <f>VLOOKUP(B28,[1]Database!E$1:M$65536,9,FALSE)</f>
        <v>1.1106542545395919</v>
      </c>
      <c r="K28" s="22">
        <f>VLOOKUP(B28,[1]Database!E$1:M$65536,8,FALSE)</f>
        <v>1.3962596809493122</v>
      </c>
      <c r="L28" s="18" t="s">
        <v>78</v>
      </c>
    </row>
    <row r="29" spans="1:13" x14ac:dyDescent="0.3">
      <c r="A29" s="19" t="s">
        <v>79</v>
      </c>
      <c r="B29" s="18" t="s">
        <v>80</v>
      </c>
      <c r="C29" s="9">
        <f>VLOOKUP(B29,[1]Database!E$1:V$65536,18,FALSE)</f>
        <v>39882</v>
      </c>
      <c r="D29" s="20">
        <f>VLOOKUP(B29,[1]Database!E$1:J$65536,2,FALSE)</f>
        <v>1000000</v>
      </c>
      <c r="E29" s="20">
        <f>VLOOKUP(B29,[1]Database!E$1:J$65536,4,FALSE)</f>
        <v>225987.36</v>
      </c>
      <c r="F29" s="21">
        <f>VLOOKUP(B29,[1]Database!E$1:J$65536,6,FALSE)</f>
        <v>341627.21</v>
      </c>
      <c r="G29" s="23" t="s">
        <v>112</v>
      </c>
      <c r="H29" s="19" t="str">
        <f>INDEX([1]Database!C$1:C$65536,MATCH(B29,[1]Database!E$1:E$65536,0))</f>
        <v>THCAS - Foreign Language</v>
      </c>
      <c r="I29" s="21">
        <f>VLOOKUP(B29,[1]Database!E$1:M$65536,7,FALSE)</f>
        <v>53096.49</v>
      </c>
      <c r="J29" s="22">
        <f>VLOOKUP(B29,[1]Database!E$1:M$65536,9,FALSE)</f>
        <v>1.19909369</v>
      </c>
      <c r="K29" s="22">
        <f>VLOOKUP(B29,[1]Database!E$1:M$65536,8,FALSE)</f>
        <v>1.50744119</v>
      </c>
      <c r="L29" s="18" t="s">
        <v>81</v>
      </c>
    </row>
    <row r="30" spans="1:13" x14ac:dyDescent="0.3">
      <c r="A30" s="19" t="s">
        <v>8</v>
      </c>
      <c r="B30" s="18" t="s">
        <v>82</v>
      </c>
      <c r="C30" s="9">
        <f>VLOOKUP(B30,[1]Database!E$1:V$65536,18,FALSE)</f>
        <v>34382</v>
      </c>
      <c r="D30" s="20">
        <f>VLOOKUP(B30,[1]Database!E$1:J$65536,2,FALSE)</f>
        <v>500000</v>
      </c>
      <c r="E30" s="20">
        <f>VLOOKUP(B30,[1]Database!E$1:J$65536,4,FALSE)</f>
        <v>203377.33</v>
      </c>
      <c r="F30" s="21">
        <f>VLOOKUP(B30,[1]Database!E$1:J$65536,6,FALSE)</f>
        <v>581304.91</v>
      </c>
      <c r="G30" s="23" t="str">
        <f>VLOOKUP(B30,[1]Database!E$1:AH$65536,28,FALSE)</f>
        <v>Dr. Aleia Brown</v>
      </c>
      <c r="H30" s="19" t="str">
        <f>INDEX([1]Database!C$1:C$65536,MATCH(B30,[1]Database!E$1:E$65536,0))</f>
        <v xml:space="preserve">THCAS - Humanities </v>
      </c>
      <c r="I30" s="21">
        <f>VLOOKUP(B30,[1]Database!E$1:M$65536,7,FALSE)</f>
        <v>30462.69</v>
      </c>
      <c r="J30" s="22">
        <f>VLOOKUP(B30,[1]Database!E$1:M$65536,9,FALSE)</f>
        <v>1.3758956200000001</v>
      </c>
      <c r="K30" s="22">
        <f>VLOOKUP(B30,[1]Database!E$1:M$65536,8,FALSE)</f>
        <v>1.7297078000000001</v>
      </c>
      <c r="L30" s="18" t="s">
        <v>58</v>
      </c>
    </row>
    <row r="31" spans="1:13" x14ac:dyDescent="0.3">
      <c r="A31" s="19" t="s">
        <v>83</v>
      </c>
      <c r="B31" s="18" t="s">
        <v>84</v>
      </c>
      <c r="C31" s="9">
        <f>VLOOKUP(B31,[1]Database!E$1:V$65536,18,FALSE)</f>
        <v>39343</v>
      </c>
      <c r="D31" s="20">
        <f>VLOOKUP(B31,[1]Database!E$1:J$65536,2,FALSE)</f>
        <v>500000</v>
      </c>
      <c r="E31" s="20">
        <f>VLOOKUP(B31,[1]Database!E$1:J$65536,4,FALSE)</f>
        <v>112609.31</v>
      </c>
      <c r="F31" s="21">
        <f>VLOOKUP(B31,[1]Database!E$1:J$65536,6,FALSE)</f>
        <v>40801.29</v>
      </c>
      <c r="G31" s="23" t="str">
        <f>VLOOKUP(B31,[1]Database!E$1:AH$65536,28,FALSE)</f>
        <v>Dr. Mary Nyangweso</v>
      </c>
      <c r="H31" s="19" t="str">
        <f>INDEX([1]Database!C$1:C$65536,MATCH(B31,[1]Database!E$1:E$65536,0))</f>
        <v>THCAS - Religious Studies</v>
      </c>
      <c r="I31" s="21">
        <f>VLOOKUP(B31,[1]Database!E$1:M$65536,7,FALSE)</f>
        <v>26531.599999999999</v>
      </c>
      <c r="J31" s="22">
        <f>VLOOKUP(B31,[1]Database!E$1:M$65536,9,FALSE)</f>
        <v>1.19834182</v>
      </c>
      <c r="K31" s="22">
        <f>VLOOKUP(B31,[1]Database!E$1:M$65536,8,FALSE)</f>
        <v>1.50649598</v>
      </c>
      <c r="L31" s="18" t="s">
        <v>85</v>
      </c>
    </row>
    <row r="32" spans="1:13" x14ac:dyDescent="0.3">
      <c r="A32" s="19" t="s">
        <v>86</v>
      </c>
      <c r="B32" s="18" t="s">
        <v>87</v>
      </c>
      <c r="C32" s="9">
        <f>VLOOKUP(B32,[1]Database!E$1:V$65536,18,FALSE)</f>
        <v>44139</v>
      </c>
      <c r="D32" s="20">
        <f>VLOOKUP(B32,[1]Database!E$1:J$65536,2,FALSE)</f>
        <v>500000</v>
      </c>
      <c r="E32" s="20">
        <f>VLOOKUP(B32,[1]Database!E$1:J$65536,4,FALSE)</f>
        <v>65582.320000000007</v>
      </c>
      <c r="F32" s="21">
        <f>VLOOKUP(B32,[1]Database!E$1:J$65536,6,FALSE)</f>
        <v>13273.52</v>
      </c>
      <c r="G32" s="25" t="s">
        <v>113</v>
      </c>
      <c r="H32" s="19" t="str">
        <f>INDEX([1]Database!C$1:C$65536,MATCH(B32,[1]Database!E$1:E$65536,0))</f>
        <v>THCAS - Economics</v>
      </c>
      <c r="I32" s="21">
        <f>VLOOKUP(B32,[1]Database!E$1:M$65536,7,FALSE)</f>
        <v>19534.89</v>
      </c>
      <c r="J32" s="22">
        <f>VLOOKUP(B32,[1]Database!E$1:M$65536,9,FALSE)</f>
        <v>1.0102306606606606</v>
      </c>
      <c r="K32" s="22">
        <f>VLOOKUP(B32,[1]Database!E$1:M$65536,8,FALSE)</f>
        <v>1.3074205400000001</v>
      </c>
    </row>
    <row r="33" spans="1:12" x14ac:dyDescent="0.3">
      <c r="A33" s="19" t="s">
        <v>88</v>
      </c>
      <c r="B33" s="18" t="s">
        <v>89</v>
      </c>
      <c r="C33" s="9">
        <f>VLOOKUP(B33,[1]Database!E$1:V$65536,18,FALSE)</f>
        <v>41928</v>
      </c>
      <c r="D33" s="20">
        <f>VLOOKUP(B33,[1]Database!E$1:J$65536,2,FALSE)</f>
        <v>529645.73</v>
      </c>
      <c r="E33" s="20">
        <f>VLOOKUP(B33,[1]Database!E$1:J$65536,4,FALSE)</f>
        <v>78570.84</v>
      </c>
      <c r="F33" s="21">
        <f>VLOOKUP(B33,[1]Database!E$1:J$65536,6,FALSE)</f>
        <v>70752.52</v>
      </c>
      <c r="G33" s="25" t="s">
        <v>90</v>
      </c>
      <c r="H33" s="19" t="str">
        <f>INDEX([1]Database!C$1:C$65536,MATCH(B33,[1]Database!E$1:E$65536,0))</f>
        <v>HHP</v>
      </c>
      <c r="I33" s="21">
        <f>VLOOKUP(B33,[1]Database!E$1:M$65536,7,FALSE)</f>
        <v>26341.32</v>
      </c>
      <c r="J33" s="22">
        <f>VLOOKUP(B33,[1]Database!E$1:M$65536,9,FALSE)</f>
        <v>1.1231531499366567</v>
      </c>
      <c r="K33" s="22">
        <f>VLOOKUP(B33,[1]Database!E$1:M$65536,8,FALSE)</f>
        <v>1.4119729049831102</v>
      </c>
      <c r="L33" s="27" t="s">
        <v>114</v>
      </c>
    </row>
    <row r="34" spans="1:12" x14ac:dyDescent="0.3">
      <c r="A34" s="19" t="s">
        <v>91</v>
      </c>
      <c r="B34" s="18" t="s">
        <v>92</v>
      </c>
      <c r="C34" s="9">
        <f>VLOOKUP(B34,[1]Database!E$1:V$65536,18,FALSE)</f>
        <v>42333</v>
      </c>
      <c r="D34" s="20">
        <f>VLOOKUP(B34,[1]Database!E$1:J$65536,2,FALSE)</f>
        <v>529645.73</v>
      </c>
      <c r="E34" s="20">
        <f>VLOOKUP(B34,[1]Database!E$1:J$65536,4,FALSE)</f>
        <v>90246.48</v>
      </c>
      <c r="F34" s="21">
        <f>VLOOKUP(B34,[1]Database!E$1:J$65536,6,FALSE)</f>
        <v>45356.77</v>
      </c>
      <c r="G34" s="23" t="str">
        <f>VLOOKUP(B34,[1]Database!E$1:AH$65536,28,FALSE)</f>
        <v>Dr. Joe Houmard</v>
      </c>
      <c r="H34" s="19" t="str">
        <f>INDEX([1]Database!C$1:C$65536,MATCH(B34,[1]Database!E$1:E$65536,0))</f>
        <v>HHP</v>
      </c>
      <c r="I34" s="21">
        <f>VLOOKUP(B34,[1]Database!E$1:M$65536,7,FALSE)</f>
        <v>26846.83</v>
      </c>
      <c r="J34" s="22">
        <f>VLOOKUP(B34,[1]Database!E$1:M$65536,9,FALSE)</f>
        <v>1.1447037437647236</v>
      </c>
      <c r="K34" s="22">
        <f>VLOOKUP(B34,[1]Database!E$1:M$65536,8,FALSE)</f>
        <v>1.4390670344873733</v>
      </c>
      <c r="L34" s="18" t="s">
        <v>115</v>
      </c>
    </row>
    <row r="35" spans="1:12" x14ac:dyDescent="0.3">
      <c r="A35" s="19" t="s">
        <v>93</v>
      </c>
      <c r="B35" s="18" t="s">
        <v>94</v>
      </c>
      <c r="C35" s="9">
        <f>VLOOKUP(B35,[1]Database!E$1:V$65536,18,FALSE)</f>
        <v>42664</v>
      </c>
      <c r="D35" s="20">
        <f>VLOOKUP(B35,[1]Database!E$1:J$65536,2,FALSE)</f>
        <v>529645.73</v>
      </c>
      <c r="E35" s="20">
        <f>VLOOKUP(B35,[1]Database!E$1:J$65536,4,FALSE)</f>
        <v>96112.76</v>
      </c>
      <c r="F35" s="21">
        <f>VLOOKUP(B35,[1]Database!E$1:J$65536,6,FALSE)</f>
        <v>113604.64</v>
      </c>
      <c r="G35" s="23" t="str">
        <f>VLOOKUP(B35,[1]Database!E$1:AH$65536,28,FALSE)</f>
        <v>Dr. JK Yun</v>
      </c>
      <c r="H35" s="19" t="str">
        <f>INDEX([1]Database!C$1:C$65536,MATCH(B35,[1]Database!E$1:E$65536,0))</f>
        <v>HHP</v>
      </c>
      <c r="I35" s="21">
        <f>VLOOKUP(B35,[1]Database!E$1:M$65536,7,FALSE)</f>
        <v>27099.51</v>
      </c>
      <c r="J35" s="22">
        <f>VLOOKUP(B35,[1]Database!E$1:M$65536,9,FALSE)</f>
        <v>1.1554434508515721</v>
      </c>
      <c r="K35" s="22">
        <f>VLOOKUP(B35,[1]Database!E$1:M$65536,8,FALSE)</f>
        <v>1.4525845039853338</v>
      </c>
      <c r="L35" s="18" t="s">
        <v>116</v>
      </c>
    </row>
    <row r="36" spans="1:12" x14ac:dyDescent="0.3">
      <c r="A36" s="19" t="s">
        <v>9</v>
      </c>
      <c r="B36" s="18" t="s">
        <v>95</v>
      </c>
      <c r="C36" s="9">
        <f>VLOOKUP(B36,[1]Database!E$1:V$65536,18,FALSE)</f>
        <v>41555</v>
      </c>
      <c r="D36" s="20">
        <f>VLOOKUP(B36,[1]Database!E$1:J$65536,2,FALSE)</f>
        <v>500000</v>
      </c>
      <c r="E36" s="20">
        <f>VLOOKUP(B36,[1]Database!E$1:J$65536,4,FALSE)</f>
        <v>89277.25</v>
      </c>
      <c r="F36" s="21">
        <f>VLOOKUP(B36,[1]Database!E$1:J$65536,6,FALSE)</f>
        <v>52629.46</v>
      </c>
      <c r="G36" s="23" t="s">
        <v>96</v>
      </c>
      <c r="H36" s="19" t="str">
        <f>INDEX([1]Database!C$1:C$65536,MATCH(B36,[1]Database!E$1:E$65536,0))</f>
        <v>HHP - HDFS</v>
      </c>
      <c r="I36" s="21">
        <f>VLOOKUP(B36,[1]Database!E$1:M$65536,7,FALSE)</f>
        <v>25521.11</v>
      </c>
      <c r="J36" s="22">
        <f>VLOOKUP(B36,[1]Database!E$1:M$65536,9,FALSE)</f>
        <v>1.1527012800000001</v>
      </c>
      <c r="K36" s="22">
        <f>VLOOKUP(B36,[1]Database!E$1:M$65536,8,FALSE)</f>
        <v>1.4491189600000001</v>
      </c>
      <c r="L36" s="18" t="s">
        <v>117</v>
      </c>
    </row>
    <row r="37" spans="1:12" x14ac:dyDescent="0.3">
      <c r="A37" s="19" t="s">
        <v>97</v>
      </c>
      <c r="B37" s="18" t="s">
        <v>98</v>
      </c>
      <c r="C37" s="9">
        <f>VLOOKUP(B37,[1]Database!E$1:V$65536,18,FALSE)</f>
        <v>43013</v>
      </c>
      <c r="D37" s="20">
        <f>VLOOKUP(B37,[1]Database!E$1:J$65536,2,FALSE)</f>
        <v>500000</v>
      </c>
      <c r="E37" s="20">
        <f>VLOOKUP(B37,[1]Database!E$1:J$65536,4,FALSE)</f>
        <v>58745.97</v>
      </c>
      <c r="F37" s="21">
        <f>VLOOKUP(B37,[1]Database!E$1:J$65536,6,FALSE)</f>
        <v>79619.259999999995</v>
      </c>
      <c r="G37" s="23" t="str">
        <f>VLOOKUP(B37,[1]Database!E$1:AH$65536,28,FALSE)</f>
        <v>Dr. Kirk Foster</v>
      </c>
      <c r="H37" s="19" t="str">
        <f>INDEX([1]Database!C$1:C$65536,MATCH(B37,[1]Database!E$1:E$65536,0))</f>
        <v>HHP - Social Work</v>
      </c>
      <c r="I37" s="21">
        <f>VLOOKUP(B37,[1]Database!E$1:M$65536,7,FALSE)</f>
        <v>24168.44</v>
      </c>
      <c r="J37" s="22">
        <f>VLOOKUP(B37,[1]Database!E$1:M$65536,9,FALSE)</f>
        <v>1.09077914</v>
      </c>
      <c r="K37" s="22">
        <f>VLOOKUP(B37,[1]Database!E$1:M$65536,8,FALSE)</f>
        <v>1.3716616000000001</v>
      </c>
      <c r="L37" s="18" t="s">
        <v>118</v>
      </c>
    </row>
    <row r="38" spans="1:12" x14ac:dyDescent="0.3">
      <c r="A38" s="19" t="s">
        <v>99</v>
      </c>
      <c r="B38" s="18" t="s">
        <v>100</v>
      </c>
      <c r="C38" s="9">
        <v>44139</v>
      </c>
      <c r="D38" s="20">
        <f>VLOOKUP(B38,[1]Database!E$1:J$65536,2,FALSE)</f>
        <v>500000</v>
      </c>
      <c r="E38" s="20">
        <f>VLOOKUP(B38,[1]Database!E$1:J$65536,4,FALSE)</f>
        <v>81919.78</v>
      </c>
      <c r="F38" s="21">
        <f>VLOOKUP(B38,[1]Database!E$1:J$65536,6,FALSE)</f>
        <v>37849.81</v>
      </c>
      <c r="G38" s="31" t="str">
        <f>VLOOKUP(B38,[1]Database!E$1:AH$65536,28,FALSE)</f>
        <v>Vacant</v>
      </c>
      <c r="H38" s="19" t="str">
        <f>INDEX([1]Database!C$1:C$65536,MATCH(B38,[1]Database!E$1:E$65536,0))</f>
        <v>HHP</v>
      </c>
      <c r="I38" s="21">
        <f>VLOOKUP(B38,[1]Database!E$1:M$65536,7,FALSE)</f>
        <v>21381.66</v>
      </c>
      <c r="J38" s="22">
        <f>VLOOKUP(B38,[1]Database!E$1:M$65536,9,FALSE)</f>
        <v>1.1309281381381382</v>
      </c>
      <c r="K38" s="22">
        <f>VLOOKUP(B38,[1]Database!E$1:M$65536,8,FALSE)</f>
        <v>1.3739708799999999</v>
      </c>
      <c r="L38" s="30"/>
    </row>
    <row r="39" spans="1:12" x14ac:dyDescent="0.3">
      <c r="A39" s="19" t="s">
        <v>119</v>
      </c>
      <c r="B39" s="23"/>
      <c r="C39" s="28"/>
      <c r="D39" s="29"/>
      <c r="E39" s="29"/>
      <c r="F39" s="29"/>
      <c r="G39" s="31" t="s">
        <v>2</v>
      </c>
      <c r="H39" s="19" t="s">
        <v>120</v>
      </c>
      <c r="I39" s="21" t="e">
        <f>VLOOKUP(B39,[1]Database!E$1:M$65536,7,FALSE)</f>
        <v>#N/A</v>
      </c>
      <c r="J39" s="22" t="e">
        <f>VLOOKUP(B39,[1]Database!E$1:M$65536,9,FALSE)</f>
        <v>#N/A</v>
      </c>
      <c r="K39" s="22" t="e">
        <f>VLOOKUP(B39,[1]Database!E$1:M$65536,8,FALSE)</f>
        <v>#N/A</v>
      </c>
      <c r="L39" s="30"/>
    </row>
    <row r="40" spans="1:12" x14ac:dyDescent="0.3">
      <c r="A40" s="10"/>
      <c r="B40" s="6"/>
      <c r="C40" s="11"/>
      <c r="D40" s="12"/>
      <c r="E40" s="12"/>
      <c r="F40" s="12"/>
      <c r="G40" s="6"/>
      <c r="H40" s="6"/>
      <c r="I40" s="6"/>
      <c r="J40" s="6"/>
      <c r="K40" s="6"/>
    </row>
    <row r="41" spans="1:12" x14ac:dyDescent="0.3">
      <c r="A41" s="13"/>
      <c r="B41" s="6"/>
      <c r="C41" s="14" t="s">
        <v>101</v>
      </c>
      <c r="D41" s="15">
        <f>SUM(D6:D39)</f>
        <v>21416217.620000001</v>
      </c>
      <c r="E41" s="15">
        <f>SUM(E6:E39)</f>
        <v>4308741.18</v>
      </c>
      <c r="F41" s="15">
        <f>SUM(F6:F39)</f>
        <v>4420848.0299999993</v>
      </c>
      <c r="G41" s="6"/>
      <c r="H41" s="6"/>
      <c r="I41" s="6"/>
      <c r="J41" s="6"/>
      <c r="K41" s="6"/>
    </row>
    <row r="42" spans="1:12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2" ht="29.4" customHeight="1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6"/>
    </row>
    <row r="44" spans="1:12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6"/>
    </row>
    <row r="45" spans="1:12" x14ac:dyDescent="0.3">
      <c r="A45" s="1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2" x14ac:dyDescent="0.3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6"/>
    </row>
    <row r="47" spans="1:12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2" x14ac:dyDescent="0.3">
      <c r="A48" s="1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3">
      <c r="A49" s="10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3">
      <c r="A52" s="17"/>
      <c r="B52" s="6"/>
      <c r="C52" s="6"/>
      <c r="D52" s="17"/>
      <c r="E52" s="6"/>
      <c r="F52" s="6"/>
      <c r="G52" s="6"/>
      <c r="H52" s="6"/>
      <c r="I52" s="6"/>
      <c r="J52" s="6"/>
      <c r="K52" s="6"/>
    </row>
    <row r="53" spans="1:11" x14ac:dyDescent="0.3"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3">
      <c r="A55" s="1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3">
      <c r="A59" s="6"/>
      <c r="K59" s="6"/>
    </row>
    <row r="60" spans="1:11" x14ac:dyDescent="0.3">
      <c r="A60" s="6"/>
    </row>
  </sheetData>
  <mergeCells count="1">
    <mergeCell ref="A46:J4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Cullipher, Sharon Davis</dc:creator>
  <cp:lastModifiedBy>Hunter, Mary Ann</cp:lastModifiedBy>
  <dcterms:created xsi:type="dcterms:W3CDTF">2022-01-31T21:12:57Z</dcterms:created>
  <dcterms:modified xsi:type="dcterms:W3CDTF">2023-12-19T19:31:38Z</dcterms:modified>
</cp:coreProperties>
</file>